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<sst xmlns="http://schemas.openxmlformats.org/spreadsheetml/2006/main" count="387" uniqueCount="151">
  <si>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</si>
  <si>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</si>
  <si>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</si>
  <si>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</si>
  <si>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</si>
  <si>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</si>
  <si>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</si>
  <si>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</si>
  <si>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</si>
  <si>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</si>
  <si>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</si>
  <si>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</si>
  <si>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</si>
  <si>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</rPr>
      <t xml:space="preserve">-6</t>
    </r>
    <r>
      <rPr>
        <sz val="10"/>
        <rFont val="Bitstream Vera Sans"/>
        <family val="2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</si>
  <si>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</si>
  <si>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</si>
  <si>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</si>
  <si>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</si>
  <si>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</si>
  <si>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 If a measurement is below the background then the upper bound shown is the 90% confidence limit.</t>
  </si>
  <si>
    <t xml:space="preserve">SBC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</si>
  <si>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</si>
  <si>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</si>
  <si>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</si>
  <si>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</si>
  <si>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Counting Dates 
(if applicable)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</si>
  <si>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</si>
  <si>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</si>
  <si>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</si>
  <si>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</si>
  <si>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</si>
  <si>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</si>
  <si>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</si>
  <si>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</si>
  <si>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SBC P01</t>
  </si>
  <si>
    <t xml:space="preserve">Durable V2_x001c_
PN: 20191204JS</t>
  </si>
  <si>
    <t xml:space="preserve">992.3 g</t>
  </si>
  <si>
    <t xml:space="preserve">(mBq/kg)</t>
  </si>
  <si>
    <t xml:space="preserve">+-</t>
  </si>
  <si>
    <t xml:space="preserve">&lt;9.12</t>
  </si>
  <si>
    <t xml:space="preserve">&lt;0.25</t>
  </si>
  <si>
    <t xml:space="preserve">&lt;0.32</t>
  </si>
  <si>
    <t xml:space="preserve">&lt;4.07</t>
  </si>
  <si>
    <t xml:space="preserve">&lt;0.083</t>
  </si>
  <si>
    <t xml:space="preserve">Formlabs Photopolymer Resin</t>
  </si>
  <si>
    <t xml:space="preserve">Formlabs Inc
Sommerville, MA</t>
  </si>
  <si>
    <t xml:space="preserve">(ppb or ppm)</t>
  </si>
  <si>
    <t xml:space="preserve">SBC P02</t>
  </si>
  <si>
    <t xml:space="preserve">SiPMs labelled 96 &amp; 97</t>
  </si>
  <si>
    <t xml:space="preserve">2.6 g</t>
  </si>
  <si>
    <t xml:space="preserve">&lt;64.48</t>
  </si>
  <si>
    <t xml:space="preserve">&lt;82.33</t>
  </si>
  <si>
    <t xml:space="preserve">Hamamatsu VUV4 Quad SiPM (MEG-II Style)</t>
  </si>
  <si>
    <t xml:space="preserve">The SiPMs were cleaned and baked at lower temperature for 6 hours</t>
  </si>
  <si>
    <t xml:space="preserve">(2 SiPMs)</t>
  </si>
  <si>
    <t xml:space="preserve">Previously counted as SBC CW01</t>
  </si>
  <si>
    <t xml:space="preserve">(mBq / SiPM)</t>
  </si>
  <si>
    <t xml:space="preserve">SBC P03</t>
  </si>
  <si>
    <t xml:space="preserve">UCTRONICS (http://uctronics.com ) </t>
  </si>
  <si>
    <t xml:space="preserve">2.1 g</t>
  </si>
  <si>
    <t xml:space="preserve">&lt;82.75</t>
  </si>
  <si>
    <t xml:space="preserve">Cameras</t>
  </si>
  <si>
    <t xml:space="preserve">Part number: U6072</t>
  </si>
  <si>
    <t xml:space="preserve">2 Cameras
1.05 g / camera</t>
  </si>
  <si>
    <t xml:space="preserve">SBC P04</t>
  </si>
  <si>
    <t xml:space="preserve">B&amp;H Photo (http://bhphotovideo.com )</t>
  </si>
  <si>
    <t xml:space="preserve">42.2 g</t>
  </si>
  <si>
    <t xml:space="preserve">&lt;190.60</t>
  </si>
  <si>
    <t xml:space="preserve">&lt;101.10</t>
  </si>
  <si>
    <t xml:space="preserve">Wide Angle Lenses</t>
  </si>
  <si>
    <t xml:space="preserve">Part number: COE1628KRY</t>
  </si>
  <si>
    <t xml:space="preserve">4 Lenses/  10.8 g per lens</t>
  </si>
  <si>
    <t xml:space="preserve">Additional Activities:</t>
  </si>
  <si>
    <t xml:space="preserve">138La:</t>
  </si>
  <si>
    <t xml:space="preserve">227Ac:</t>
  </si>
  <si>
    <t xml:space="preserve">(Not in Equilibrium with upper part of the U-235 chain)</t>
  </si>
  <si>
    <t xml:space="preserve">SBC P05</t>
  </si>
  <si>
    <t xml:space="preserve">8.1 g</t>
  </si>
  <si>
    <t xml:space="preserve">&lt;19.19</t>
  </si>
  <si>
    <t xml:space="preserve">Normal Lenses used on U6072 Camera</t>
  </si>
  <si>
    <t xml:space="preserve">M12 Mount Low Distortion Lens
Model No: M27280M07S</t>
  </si>
  <si>
    <t xml:space="preserve">2 Lenses/ 4.05 g / lens</t>
  </si>
  <si>
    <t xml:space="preserve">SBC P06</t>
  </si>
  <si>
    <t xml:space="preserve">Dimensions: 1"x0.8"x1.3"
Type: NOPC155–25</t>
  </si>
  <si>
    <t xml:space="preserve">20.35 g</t>
  </si>
  <si>
    <t xml:space="preserve">&lt;10.47</t>
  </si>
  <si>
    <t xml:space="preserve">&lt;159.40</t>
  </si>
  <si>
    <t xml:space="preserve">&lt;10.48</t>
  </si>
  <si>
    <t xml:space="preserve">&lt;1.71</t>
  </si>
  <si>
    <t xml:space="preserve">Nanoguide</t>
  </si>
  <si>
    <t xml:space="preserve">Incom, Charlton, MA 01507</t>
  </si>
  <si>
    <t xml:space="preserve">SBC P07</t>
  </si>
  <si>
    <t xml:space="preserve">Black polyimide (Kapton) film</t>
  </si>
  <si>
    <t xml:space="preserve">29.0 g</t>
  </si>
  <si>
    <t xml:space="preserve">Results:</t>
  </si>
  <si>
    <t xml:space="preserve">Black Kapton Tape</t>
  </si>
  <si>
    <t xml:space="preserve">Type: PIT1N-Black 25.4
Lot#: LN-CA2013003S1/F1</t>
  </si>
  <si>
    <t xml:space="preserve">&lt;547.90</t>
  </si>
  <si>
    <t xml:space="preserve">&lt;13.97</t>
  </si>
  <si>
    <t xml:space="preserve">&lt;1.81</t>
  </si>
  <si>
    <t xml:space="preserve">Caplinq Corporation
Ottawa, On</t>
  </si>
  <si>
    <t xml:space="preserve">Runs:
210212
210216</t>
  </si>
  <si>
    <t xml:space="preserve">(ppm / ppb / ppt)</t>
  </si>
  <si>
    <t xml:space="preserve">This is the standard background to be subtracted from samples beginning on May 25, 2018</t>
  </si>
  <si>
    <t xml:space="preserve">7Be:</t>
  </si>
  <si>
    <t xml:space="preserve">54Mn</t>
  </si>
  <si>
    <t xml:space="preserve">228Ac:</t>
  </si>
  <si>
    <t xml:space="preserve">&lt;55.03</t>
  </si>
  <si>
    <t xml:space="preserve">&lt;6.55</t>
  </si>
  <si>
    <t xml:space="preserve">SBC P08</t>
  </si>
  <si>
    <t xml:space="preserve">Tungsten Electrodes EWG ANSI/AWS A5.12</t>
  </si>
  <si>
    <t xml:space="preserve">45.43 g</t>
  </si>
  <si>
    <t xml:space="preserve">Blue Demon Welding Electrodes</t>
  </si>
  <si>
    <t xml:space="preserve">P/N: TEMM-116-10T
Type: Multi-Mix
Lot #  WG0016175-140423-8803B</t>
  </si>
  <si>
    <t xml:space="preserve">&lt;2287.00</t>
  </si>
  <si>
    <t xml:space="preserve">&lt;46.49</t>
  </si>
  <si>
    <t xml:space="preserve">&lt;16.13</t>
  </si>
  <si>
    <t xml:space="preserve">7 rods, each rod is 1/16” diameter x 7” long</t>
  </si>
  <si>
    <t xml:space="preserve">Runs:
210224
210225
210301</t>
  </si>
  <si>
    <t xml:space="preserve">SBC P09</t>
  </si>
  <si>
    <t xml:space="preserve">Kester Lead-Free Solder</t>
  </si>
  <si>
    <t xml:space="preserve">110.0 g</t>
  </si>
  <si>
    <t xml:space="preserve">Tin-Silver Solder</t>
  </si>
  <si>
    <t xml:space="preserve">Solder: Sn 96.5%
Sg: 3.0%
Cu: 05%</t>
  </si>
  <si>
    <t xml:space="preserve">&lt;3.42</t>
  </si>
  <si>
    <t xml:space="preserve">&lt;9.51</t>
  </si>
  <si>
    <t xml:space="preserve">&lt;3.50</t>
  </si>
  <si>
    <t xml:space="preserve">&lt;0.43</t>
  </si>
  <si>
    <t xml:space="preserve">Lot: W201038
PN: 2470686403
Solder diameter: 0.8 mm</t>
  </si>
  <si>
    <t xml:space="preserve">Runs: 210305</t>
  </si>
  <si>
    <t xml:space="preserve">57Co</t>
  </si>
  <si>
    <t xml:space="preserve">58Co</t>
  </si>
  <si>
    <t xml:space="preserve">Kester
Itaska, IL, USA</t>
  </si>
  <si>
    <t xml:space="preserve">&lt;1.57</t>
  </si>
  <si>
    <t xml:space="preserve">&lt;60.37</t>
  </si>
  <si>
    <t xml:space="preserve">&lt;0.81</t>
  </si>
  <si>
    <t xml:space="preserve">SBC P10</t>
  </si>
  <si>
    <t xml:space="preserve">8 RTDs</t>
  </si>
  <si>
    <t xml:space="preserve">38.4 g</t>
  </si>
  <si>
    <t xml:space="preserve">RTD Mounting Sets</t>
  </si>
  <si>
    <t xml:space="preserve">Each RTD is epoxied onto a small copper mounting bar</t>
  </si>
  <si>
    <t xml:space="preserve">&lt;11.55</t>
  </si>
  <si>
    <t xml:space="preserve">Runs:
210903</t>
  </si>
  <si>
    <t xml:space="preserve">SBC P11</t>
  </si>
  <si>
    <t xml:space="preserve">Garnet Cutting Media</t>
  </si>
  <si>
    <t xml:space="preserve">688.5 g</t>
  </si>
  <si>
    <t xml:space="preserve">N/A</t>
  </si>
  <si>
    <t xml:space="preserve">&lt;24.36</t>
  </si>
  <si>
    <t xml:space="preserve">Runs:
231228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</si>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</sst>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0.000"/>
    <numFmt numFmtId="167" formatCode="mmm\ d&quot;, &quot;yyyy"/>
    <numFmt numFmtId="168" formatCode="0.00"/>
    <numFmt numFmtId="169" formatCode="0"/>
    <numFmt numFmtId="170" formatCode="@"/>
    <numFmt numFmtId="171" formatCode="0.00%"/>
  </numFmts>
  <fonts count="25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</font>
    <font>
      <b val="true"/>
      <sz val="10"/>
      <color rgb="FF000000"/>
      <name val="Bitstream Vera Sans"/>
      <family val="2"/>
    </font>
    <font>
      <sz val="10"/>
      <color rgb="FFCC0000"/>
      <name val="Bitstream Vera Sans"/>
      <family val="2"/>
    </font>
    <font>
      <b val="true"/>
      <sz val="10"/>
      <color rgb="FFFFFFFF"/>
      <name val="Bitstream Vera Sans"/>
      <family val="2"/>
    </font>
    <font>
      <i val="true"/>
      <sz val="10"/>
      <color rgb="FF808080"/>
      <name val="Bitstream Vera Sans"/>
      <family val="2"/>
    </font>
    <font>
      <sz val="10"/>
      <color rgb="FF006600"/>
      <name val="Bitstream Vera Sans"/>
      <family val="2"/>
    </font>
    <font>
      <sz val="18"/>
      <color rgb="FF000000"/>
      <name val="Bitstream Vera Sans"/>
      <family val="2"/>
    </font>
    <font>
      <sz val="12"/>
      <color rgb="FF000000"/>
      <name val="Bitstream Vera Sans"/>
      <family val="2"/>
    </font>
    <font>
      <b val="true"/>
      <sz val="24"/>
      <color rgb="FF000000"/>
      <name val="Bitstream Vera Sans"/>
      <family val="2"/>
    </font>
    <font>
      <sz val="10"/>
      <color rgb="FF996600"/>
      <name val="Bitstream Vera Sans"/>
      <family val="2"/>
    </font>
    <font>
      <sz val="10"/>
      <color rgb="FF333333"/>
      <name val="Bitstream Vera Sans"/>
      <family val="2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</font>
    <font>
      <sz val="8"/>
      <name val="Bitstream Vera Serif"/>
      <family val="1"/>
    </font>
    <font>
      <sz val="8"/>
      <color rgb="FF000000"/>
      <name val="Bitstream Vera Serif"/>
      <family val="1"/>
    </font>
    <font>
      <sz val="7"/>
      <name val="Bitstream Vera Serif"/>
      <family val="1"/>
    </font>
    <font>
      <sz val="8"/>
      <name val="Bitstream Vera Sans"/>
      <family val="2"/>
    </font>
    <font>
      <sz val="9"/>
      <color rgb="FF000000"/>
      <name val="Bitstream Vera Serif"/>
      <family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CCCCCC"/>
        <bgColor rgb="FFCCCCFF"/>
      </patternFill>
    </fill>
    <fill>
      <patternFill patternType="solid">
        <fgColor rgb="FFFFFBCC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5" borderId="0" applyFont="true" applyBorder="false" applyAlignment="false" applyProtection="false"/>
    <xf numFmtId="164" fontId="7" fillId="6" borderId="0" applyFont="true" applyBorder="fals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8" borderId="0" applyFont="true" applyBorder="false" applyAlignment="false" applyProtection="false"/>
    <xf numFmtId="164" fontId="14" fillId="8" borderId="1" applyFont="true" applyBorder="tru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6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9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0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9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20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20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14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0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0" fillId="1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14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20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0" fillId="1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0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14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1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9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20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0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9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14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20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0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0" fillId="14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1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0" fillId="14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20" fillId="1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0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14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9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9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20" fillId="9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20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0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1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1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14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3" fillId="1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4" fillId="14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20" fillId="14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21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1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pgt/SBC/sbc01/sbc01.html" TargetMode="External"/><Relationship Id="rId2" Type="http://schemas.openxmlformats.org/officeDocument/2006/relationships/hyperlink" Target="https://www.snolab.ca/users/services/gamma-assay/pgt/SBC/sbc02/sbc02.html" TargetMode="External"/><Relationship Id="rId3" Type="http://schemas.openxmlformats.org/officeDocument/2006/relationships/hyperlink" Target="https://www.snolab.ca/users/services/gamma-assay/pgt/SBC/sbc03/sbc03.html" TargetMode="External"/><Relationship Id="rId4" Type="http://schemas.openxmlformats.org/officeDocument/2006/relationships/hyperlink" Target="https://www.snolab.ca/users/services/gamma-assay/pgt/SBC/sbc04/sbc04.html" TargetMode="External"/><Relationship Id="rId5" Type="http://schemas.openxmlformats.org/officeDocument/2006/relationships/hyperlink" Target="https://www.snolab.ca/users/services/gamma-assay/pgt/SBC/sbc05/sbc05.html" TargetMode="External"/><Relationship Id="rId6" Type="http://schemas.openxmlformats.org/officeDocument/2006/relationships/hyperlink" Target="https://www.snolab.ca/users/services/gamma-assay/pgt/SBC/sbc06/sbc06.html" TargetMode="External"/><Relationship Id="rId7" Type="http://schemas.openxmlformats.org/officeDocument/2006/relationships/hyperlink" Target="https://www.snolab.ca/users/services/gamma-assay/pgt/SBC/sbc07/sbc07.html" TargetMode="External"/><Relationship Id="rId8" Type="http://schemas.openxmlformats.org/officeDocument/2006/relationships/hyperlink" Target="https://www.snolab.ca/users/services/gamma-assay/pgt/SBC/sbc08/sbc08.html" TargetMode="External"/><Relationship Id="rId9" Type="http://schemas.openxmlformats.org/officeDocument/2006/relationships/hyperlink" Target="https://www.snolab.ca/users/services/gamma-assay/pgt/SBC/sbc09/sbc09.html" TargetMode="External"/><Relationship Id="rId10" Type="http://schemas.openxmlformats.org/officeDocument/2006/relationships/hyperlink" Target="https://www.snolab.ca/users/services/gamma-assay/pgt/SBC/sbc10/sbc10.html" TargetMode="External"/><Relationship Id="rId11" Type="http://schemas.openxmlformats.org/officeDocument/2006/relationships/hyperlink" Target="https://www.snolab.ca/users/services/gamma-assay/pgt/SBC/sbc11/sbc1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69"/>
  <sheetViews>
    <sheetView showFormulas="false" showGridLines="true" showRowColHeaders="true" showZeros="true" rightToLeft="false" tabSelected="true" showOutlineSymbols="true" defaultGridColor="true" view="normal" topLeftCell="A53" colorId="64" zoomScale="95" zoomScaleNormal="95" zoomScalePageLayoutView="100" workbookViewId="0">
      <selection pane="topLeft" activeCell="A64" activeCellId="0" sqref="A64"/>
    </sheetView>
  </sheetViews>
  <sheetFormatPr defaultColWidth="9.46875" defaultRowHeight="12.8" zeroHeight="false" outlineLevelRow="0" outlineLevelCol="0"/>
  <cols>
    <col collapsed="false" customWidth="true" hidden="false" outlineLevel="0" max="1" min="1" style="1" width="13.46"/>
    <col collapsed="false" customWidth="true" hidden="false" outlineLevel="0" max="2" min="2" style="1" width="15.46"/>
    <col collapsed="false" customWidth="true" hidden="false" outlineLevel="0" max="3" min="3" style="1" width="7.96"/>
    <col collapsed="false" customWidth="false" hidden="false" outlineLevel="0" max="4" min="4" style="1" width="9.41"/>
    <col collapsed="false" customWidth="false" hidden="false" outlineLevel="0" max="6" min="5" style="1" width="9.47"/>
    <col collapsed="false" customWidth="true" hidden="false" outlineLevel="0" max="10" min="7" style="1" width="8.46"/>
    <col collapsed="false" customWidth="false" hidden="false" outlineLevel="0" max="11" min="11" style="1" width="9.47"/>
    <col collapsed="false" customWidth="true" hidden="false" outlineLevel="0" max="12" min="12" style="1" width="8.6"/>
    <col collapsed="false" customWidth="true" hidden="false" outlineLevel="0" max="13" min="13" style="1" width="10.65"/>
    <col collapsed="false" customWidth="true" hidden="false" outlineLevel="0" max="14" min="14" style="1" width="5.47"/>
    <col collapsed="false" customWidth="true" hidden="false" outlineLevel="0" max="15" min="15" style="1" width="8.47"/>
    <col collapsed="false" customWidth="true" hidden="false" outlineLevel="0" max="16" min="16" style="1" width="8.6"/>
    <col collapsed="false" customWidth="true" hidden="false" outlineLevel="0" max="17" min="17" style="1" width="6.46"/>
    <col collapsed="false" customWidth="true" hidden="false" outlineLevel="0" max="18" min="18" style="1" width="8.46"/>
    <col collapsed="false" customWidth="true" hidden="false" outlineLevel="0" max="19" min="19" style="1" width="10.46"/>
    <col collapsed="false" customWidth="true" hidden="false" outlineLevel="0" max="20" min="20" style="1" width="5.47"/>
    <col collapsed="false" customWidth="false" hidden="false" outlineLevel="0" max="21" min="21" style="1" width="9.47"/>
    <col collapsed="false" customWidth="true" hidden="false" outlineLevel="0" max="22" min="22" style="1" width="7.84"/>
    <col collapsed="false" customWidth="true" hidden="false" outlineLevel="0" max="24" min="23" style="1" width="5.47"/>
    <col collapsed="false" customWidth="true" hidden="false" outlineLevel="0" max="25" min="25" style="1" width="6.46"/>
    <col collapsed="false" customWidth="true" hidden="false" outlineLevel="0" max="26" min="26" style="1" width="5.47"/>
    <col collapsed="false" customWidth="true" hidden="false" outlineLevel="0" max="28" min="27" style="1" width="6.46"/>
    <col collapsed="false" customWidth="true" hidden="false" outlineLevel="0" max="29" min="29" style="1" width="3.46"/>
    <col collapsed="false" customWidth="true" hidden="false" outlineLevel="0" max="30" min="30" style="1" width="6.46"/>
    <col collapsed="false" customWidth="false" hidden="false" outlineLevel="0" max="257" min="31" style="2" width="9.47"/>
  </cols>
  <sheetData>
    <row r="1" customFormat="false" ht="38.0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Format="false" ht="24.6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5" t="s">
        <v>2</v>
      </c>
      <c r="K2" s="5"/>
      <c r="L2" s="5"/>
      <c r="M2" s="5"/>
      <c r="N2" s="5"/>
      <c r="O2" s="5"/>
      <c r="P2" s="6" t="s">
        <v>3</v>
      </c>
      <c r="Q2" s="6"/>
      <c r="R2" s="6"/>
      <c r="S2" s="6"/>
      <c r="T2" s="6"/>
      <c r="U2" s="6"/>
      <c r="V2" s="7" t="s">
        <v>4</v>
      </c>
      <c r="W2" s="7"/>
      <c r="X2" s="7"/>
      <c r="Y2" s="7"/>
      <c r="Z2" s="7"/>
      <c r="AA2" s="7"/>
      <c r="AB2" s="7"/>
      <c r="AC2" s="7"/>
      <c r="AD2" s="7"/>
    </row>
    <row r="3" customFormat="false" ht="26.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7" t="s">
        <v>5</v>
      </c>
      <c r="W3" s="7"/>
      <c r="X3" s="7"/>
      <c r="Y3" s="7"/>
      <c r="Z3" s="7"/>
      <c r="AA3" s="7"/>
      <c r="AB3" s="7"/>
      <c r="AC3" s="7"/>
      <c r="AD3" s="7"/>
    </row>
    <row r="4" customFormat="false" ht="25.3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7" t="s">
        <v>6</v>
      </c>
      <c r="W4" s="7"/>
      <c r="X4" s="7"/>
      <c r="Y4" s="7"/>
      <c r="Z4" s="7"/>
      <c r="AA4" s="7"/>
      <c r="AB4" s="7"/>
      <c r="AC4" s="7"/>
      <c r="AD4" s="7"/>
    </row>
    <row r="5" customFormat="false" ht="25.35" hidden="false" customHeight="true" outlineLevel="0" collapsed="false">
      <c r="A5" s="8" t="s">
        <v>7</v>
      </c>
      <c r="B5" s="8"/>
      <c r="C5" s="8"/>
      <c r="D5" s="8"/>
      <c r="E5" s="8"/>
      <c r="F5" s="8"/>
      <c r="G5" s="8"/>
      <c r="H5" s="8"/>
      <c r="I5" s="8"/>
      <c r="J5" s="5" t="s">
        <v>8</v>
      </c>
      <c r="K5" s="5"/>
      <c r="L5" s="5"/>
      <c r="M5" s="5"/>
      <c r="N5" s="5"/>
      <c r="O5" s="5"/>
      <c r="P5" s="9" t="s">
        <v>9</v>
      </c>
      <c r="Q5" s="9"/>
      <c r="R5" s="9"/>
      <c r="S5" s="9"/>
      <c r="T5" s="9"/>
      <c r="U5" s="9"/>
      <c r="V5" s="7" t="s">
        <v>10</v>
      </c>
      <c r="W5" s="7"/>
      <c r="X5" s="7"/>
      <c r="Y5" s="7"/>
      <c r="Z5" s="7"/>
      <c r="AA5" s="7"/>
      <c r="AB5" s="7"/>
      <c r="AC5" s="7"/>
      <c r="AD5" s="7"/>
    </row>
    <row r="6" customFormat="false" ht="26.9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5"/>
      <c r="K6" s="5"/>
      <c r="L6" s="5"/>
      <c r="M6" s="5"/>
      <c r="N6" s="5"/>
      <c r="O6" s="5"/>
      <c r="P6" s="9"/>
      <c r="Q6" s="9"/>
      <c r="R6" s="9"/>
      <c r="S6" s="9"/>
      <c r="T6" s="9"/>
      <c r="U6" s="9"/>
      <c r="V6" s="10" t="s">
        <v>11</v>
      </c>
      <c r="W6" s="10"/>
      <c r="X6" s="10"/>
      <c r="Y6" s="10"/>
      <c r="Z6" s="10"/>
      <c r="AA6" s="10"/>
      <c r="AB6" s="10"/>
      <c r="AC6" s="10"/>
      <c r="AD6" s="10"/>
    </row>
    <row r="7" customFormat="false" ht="24.6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5"/>
      <c r="K7" s="5"/>
      <c r="L7" s="5"/>
      <c r="M7" s="5"/>
      <c r="N7" s="5"/>
      <c r="O7" s="5"/>
      <c r="P7" s="9"/>
      <c r="Q7" s="9"/>
      <c r="R7" s="9"/>
      <c r="S7" s="9"/>
      <c r="T7" s="9"/>
      <c r="U7" s="9"/>
      <c r="V7" s="10" t="s">
        <v>12</v>
      </c>
      <c r="W7" s="10"/>
      <c r="X7" s="10"/>
      <c r="Y7" s="10"/>
      <c r="Z7" s="10"/>
      <c r="AA7" s="10"/>
      <c r="AB7" s="10"/>
      <c r="AC7" s="10"/>
      <c r="AD7" s="10"/>
    </row>
    <row r="8" customFormat="false" ht="38.85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5" t="s">
        <v>13</v>
      </c>
      <c r="K8" s="5"/>
      <c r="L8" s="5"/>
      <c r="M8" s="5"/>
      <c r="N8" s="5"/>
      <c r="O8" s="5"/>
      <c r="P8" s="6" t="s">
        <v>14</v>
      </c>
      <c r="Q8" s="6"/>
      <c r="R8" s="6"/>
      <c r="S8" s="6"/>
      <c r="T8" s="6"/>
      <c r="U8" s="6"/>
      <c r="V8" s="7" t="s">
        <v>15</v>
      </c>
      <c r="W8" s="7"/>
      <c r="X8" s="7"/>
      <c r="Y8" s="7"/>
      <c r="Z8" s="7"/>
      <c r="AA8" s="7"/>
      <c r="AB8" s="7"/>
      <c r="AC8" s="7"/>
      <c r="AD8" s="7"/>
    </row>
    <row r="9" customFormat="false" ht="38.8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5" t="s">
        <v>16</v>
      </c>
      <c r="K9" s="5"/>
      <c r="L9" s="5"/>
      <c r="M9" s="5"/>
      <c r="N9" s="5"/>
      <c r="O9" s="5"/>
      <c r="P9" s="6" t="s">
        <v>17</v>
      </c>
      <c r="Q9" s="6"/>
      <c r="R9" s="6"/>
      <c r="S9" s="6"/>
      <c r="T9" s="6"/>
      <c r="U9" s="6"/>
      <c r="V9" s="7" t="s">
        <v>18</v>
      </c>
      <c r="W9" s="7"/>
      <c r="X9" s="7"/>
      <c r="Y9" s="7"/>
      <c r="Z9" s="7"/>
      <c r="AA9" s="7"/>
      <c r="AB9" s="7"/>
      <c r="AC9" s="7"/>
      <c r="AD9" s="7"/>
    </row>
    <row r="10" customFormat="false" ht="38.05" hidden="false" customHeight="tru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customFormat="false" ht="13.4" hidden="false" customHeight="true" outlineLevel="0" collapsed="false">
      <c r="A11" s="12" t="s">
        <v>19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13"/>
      <c r="AD11" s="13"/>
    </row>
    <row r="12" customFormat="false" ht="14.9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13"/>
      <c r="AD12" s="13"/>
    </row>
    <row r="13" customFormat="false" ht="12.65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3"/>
      <c r="AD13" s="13"/>
    </row>
    <row r="14" customFormat="false" ht="8.2" hidden="false" customHeight="tru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3"/>
      <c r="AD14" s="13"/>
    </row>
    <row r="15" customFormat="false" ht="26.95" hidden="false" customHeight="true" outlineLevel="0" collapsed="false">
      <c r="A15" s="14" t="s">
        <v>20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customFormat="false" ht="38.05" hidden="false" customHeight="true" outlineLevel="0" collapsed="false">
      <c r="A16" s="17" t="s">
        <v>21</v>
      </c>
      <c r="B16" s="17" t="s">
        <v>22</v>
      </c>
      <c r="C16" s="17" t="s">
        <v>23</v>
      </c>
      <c r="D16" s="17" t="s">
        <v>24</v>
      </c>
      <c r="E16" s="18" t="s">
        <v>25</v>
      </c>
      <c r="F16" s="17"/>
      <c r="G16" s="19"/>
      <c r="H16" s="20" t="s">
        <v>26</v>
      </c>
      <c r="I16" s="21"/>
      <c r="J16" s="19"/>
      <c r="K16" s="20" t="s">
        <v>27</v>
      </c>
      <c r="L16" s="21"/>
      <c r="M16" s="19"/>
      <c r="N16" s="20" t="s">
        <v>28</v>
      </c>
      <c r="O16" s="21"/>
      <c r="P16" s="19"/>
      <c r="Q16" s="20" t="s">
        <v>29</v>
      </c>
      <c r="R16" s="21"/>
      <c r="S16" s="22"/>
      <c r="T16" s="20" t="s">
        <v>30</v>
      </c>
      <c r="U16" s="21"/>
      <c r="V16" s="19"/>
      <c r="W16" s="20" t="s">
        <v>31</v>
      </c>
      <c r="X16" s="21"/>
      <c r="Y16" s="19"/>
      <c r="Z16" s="20" t="s">
        <v>32</v>
      </c>
      <c r="AA16" s="21"/>
      <c r="AB16" s="17" t="s">
        <v>33</v>
      </c>
      <c r="AC16" s="17"/>
      <c r="AD16" s="17"/>
    </row>
    <row r="17" customFormat="false" ht="38.05" hidden="false" customHeight="true" outlineLevel="0" collapsed="false">
      <c r="A17" s="23" t="s">
        <v>34</v>
      </c>
      <c r="B17" s="24" t="s">
        <v>35</v>
      </c>
      <c r="C17" s="25" t="s">
        <v>36</v>
      </c>
      <c r="D17" s="26" t="n">
        <v>21.437</v>
      </c>
      <c r="E17" s="27" t="n">
        <v>43892</v>
      </c>
      <c r="F17" s="28" t="s">
        <v>37</v>
      </c>
      <c r="G17" s="29" t="n">
        <v>0.89</v>
      </c>
      <c r="H17" s="30" t="s">
        <v>38</v>
      </c>
      <c r="I17" s="31" t="n">
        <v>0.309</v>
      </c>
      <c r="J17" s="29" t="s">
        <v>39</v>
      </c>
      <c r="K17" s="30"/>
      <c r="L17" s="31"/>
      <c r="M17" s="29" t="s">
        <v>40</v>
      </c>
      <c r="N17" s="30"/>
      <c r="O17" s="31"/>
      <c r="P17" s="29" t="s">
        <v>41</v>
      </c>
      <c r="Q17" s="30"/>
      <c r="R17" s="31"/>
      <c r="S17" s="29" t="s">
        <v>42</v>
      </c>
      <c r="T17" s="30"/>
      <c r="U17" s="31"/>
      <c r="V17" s="29" t="n">
        <v>0.19853</v>
      </c>
      <c r="W17" s="32" t="s">
        <v>38</v>
      </c>
      <c r="X17" s="31" t="n">
        <v>0.3398</v>
      </c>
      <c r="Y17" s="29" t="s">
        <v>43</v>
      </c>
      <c r="Z17" s="30"/>
      <c r="AA17" s="31"/>
      <c r="AB17" s="33"/>
      <c r="AC17" s="33"/>
      <c r="AD17" s="33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</row>
    <row r="18" customFormat="false" ht="37.7" hidden="false" customHeight="true" outlineLevel="0" collapsed="false">
      <c r="A18" s="35" t="s">
        <v>44</v>
      </c>
      <c r="B18" s="35" t="s">
        <v>45</v>
      </c>
      <c r="C18" s="35"/>
      <c r="D18" s="35"/>
      <c r="E18" s="36" t="n">
        <v>43914</v>
      </c>
      <c r="F18" s="28" t="s">
        <v>46</v>
      </c>
      <c r="G18" s="37" t="str">
        <f aca="false">ROUND(G17*81/1,2)&amp;" ppt"</f>
        <v>72.09 ppt</v>
      </c>
      <c r="H18" s="30" t="s">
        <v>38</v>
      </c>
      <c r="I18" s="38" t="str">
        <f aca="false">ROUND(I17*81/1,2)&amp;" ppt"</f>
        <v>25.03 ppt</v>
      </c>
      <c r="J18" s="37" t="str">
        <f aca="false">"&lt;"&amp;ROUND(RIGHT(J17,LEN(J17)-1)*81/1000,2)&amp;" ppb"</f>
        <v>&lt;0.74 ppb</v>
      </c>
      <c r="K18" s="30"/>
      <c r="L18" s="38"/>
      <c r="M18" s="37" t="str">
        <f aca="false">"&lt;"&amp;ROUND(RIGHT(M17,LEN(M17)-1)*1760/1000,2)&amp;" ppb"</f>
        <v>&lt;0.44 ppb</v>
      </c>
      <c r="N18" s="30"/>
      <c r="O18" s="39"/>
      <c r="P18" s="37" t="str">
        <f aca="false">"&lt;"&amp;ROUND(RIGHT(P17,LEN(P17)-1)*246/1,2)&amp;" ppt"</f>
        <v>&lt;78.72 ppt</v>
      </c>
      <c r="Q18" s="30"/>
      <c r="R18" s="39"/>
      <c r="S18" s="37" t="str">
        <f aca="false">"&lt;"&amp;ROUND(RIGHT(S17,LEN(S17)-1)*32300/1000,2)&amp;" ppb"</f>
        <v>&lt;131.46 ppb</v>
      </c>
      <c r="T18" s="30"/>
      <c r="U18" s="38"/>
      <c r="V18" s="40"/>
      <c r="W18" s="30"/>
      <c r="X18" s="39"/>
      <c r="Y18" s="40"/>
      <c r="Z18" s="30"/>
      <c r="AA18" s="39"/>
      <c r="AB18" s="41"/>
      <c r="AC18" s="30"/>
      <c r="AD18" s="42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</row>
    <row r="19" customFormat="false" ht="38.05" hidden="false" customHeight="true" outlineLevel="0" collapsed="false">
      <c r="A19" s="43" t="s">
        <v>47</v>
      </c>
      <c r="B19" s="44" t="s">
        <v>48</v>
      </c>
      <c r="C19" s="45" t="s">
        <v>49</v>
      </c>
      <c r="D19" s="46" t="n">
        <v>19.77</v>
      </c>
      <c r="E19" s="47" t="n">
        <v>43992</v>
      </c>
      <c r="F19" s="48" t="s">
        <v>37</v>
      </c>
      <c r="G19" s="49" t="n">
        <v>31010</v>
      </c>
      <c r="H19" s="50" t="s">
        <v>38</v>
      </c>
      <c r="I19" s="51" t="n">
        <v>853.2</v>
      </c>
      <c r="J19" s="49" t="n">
        <v>38690</v>
      </c>
      <c r="K19" s="50" t="s">
        <v>38</v>
      </c>
      <c r="L19" s="51" t="n">
        <v>4301</v>
      </c>
      <c r="M19" s="49" t="n">
        <v>1616</v>
      </c>
      <c r="N19" s="50" t="s">
        <v>38</v>
      </c>
      <c r="O19" s="51" t="n">
        <v>80.49</v>
      </c>
      <c r="P19" s="49" t="n">
        <v>7056</v>
      </c>
      <c r="Q19" s="50" t="s">
        <v>38</v>
      </c>
      <c r="R19" s="51" t="n">
        <v>266.6</v>
      </c>
      <c r="S19" s="49" t="n">
        <v>381.71</v>
      </c>
      <c r="T19" s="50" t="s">
        <v>38</v>
      </c>
      <c r="U19" s="51" t="n">
        <v>894.6</v>
      </c>
      <c r="V19" s="49" t="s">
        <v>50</v>
      </c>
      <c r="W19" s="52"/>
      <c r="X19" s="51"/>
      <c r="Y19" s="49" t="s">
        <v>51</v>
      </c>
      <c r="Z19" s="50"/>
      <c r="AA19" s="51"/>
      <c r="AB19" s="53"/>
      <c r="AC19" s="53"/>
      <c r="AD19" s="53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</row>
    <row r="20" customFormat="false" ht="37.7" hidden="false" customHeight="true" outlineLevel="0" collapsed="false">
      <c r="A20" s="54" t="s">
        <v>52</v>
      </c>
      <c r="B20" s="54" t="s">
        <v>53</v>
      </c>
      <c r="C20" s="55" t="s">
        <v>54</v>
      </c>
      <c r="D20" s="56"/>
      <c r="E20" s="57" t="n">
        <v>44012</v>
      </c>
      <c r="F20" s="48" t="s">
        <v>46</v>
      </c>
      <c r="G20" s="58" t="str">
        <f aca="false">ROUND(G19*81/1000,2)&amp;" ppb"</f>
        <v>2511.81 ppb</v>
      </c>
      <c r="H20" s="59" t="s">
        <v>38</v>
      </c>
      <c r="I20" s="60" t="str">
        <f aca="false">ROUND(I19*81/1000,2)&amp;" ppb"</f>
        <v>69.11 ppb</v>
      </c>
      <c r="J20" s="58" t="str">
        <f aca="false">ROUND(J19*81/1000,2)&amp;" ppb"</f>
        <v>3133.89 ppb</v>
      </c>
      <c r="K20" s="59" t="s">
        <v>38</v>
      </c>
      <c r="L20" s="60" t="str">
        <f aca="false">ROUND(L19*81/1000,2)&amp;" ppb"</f>
        <v>348.38 ppb</v>
      </c>
      <c r="M20" s="58" t="str">
        <f aca="false">ROUND(M19*1760/1000,2)&amp;" ppb"</f>
        <v>2844.16 ppb</v>
      </c>
      <c r="N20" s="50" t="s">
        <v>38</v>
      </c>
      <c r="O20" s="60" t="str">
        <f aca="false">ROUND(O19*1760/1000,2)&amp;" ppb"</f>
        <v>141.66 ppb</v>
      </c>
      <c r="P20" s="58" t="str">
        <f aca="false">ROUND(P19*246/1000,2)&amp;" ppb"</f>
        <v>1735.78 ppb</v>
      </c>
      <c r="Q20" s="50" t="s">
        <v>38</v>
      </c>
      <c r="R20" s="60" t="str">
        <f aca="false">ROUND(R19*246/1000,2)&amp;" ppb"</f>
        <v>65.58 ppb</v>
      </c>
      <c r="S20" s="58" t="str">
        <f aca="false">ROUND(S19*32300/1000000,2)&amp;" ppm"</f>
        <v>12.33 ppm</v>
      </c>
      <c r="T20" s="50" t="s">
        <v>38</v>
      </c>
      <c r="U20" s="60" t="str">
        <f aca="false">ROUND(U19*32300/1000000,2)&amp;" ppm"</f>
        <v>28.9 ppm</v>
      </c>
      <c r="V20" s="61"/>
      <c r="W20" s="50"/>
      <c r="X20" s="62"/>
      <c r="Y20" s="61"/>
      <c r="Z20" s="50"/>
      <c r="AA20" s="62"/>
      <c r="AB20" s="63"/>
      <c r="AC20" s="50"/>
      <c r="AD20" s="6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</row>
    <row r="21" customFormat="false" ht="34.3" hidden="false" customHeight="true" outlineLevel="0" collapsed="false">
      <c r="A21" s="65"/>
      <c r="B21" s="65" t="s">
        <v>55</v>
      </c>
      <c r="C21" s="66"/>
      <c r="D21" s="67"/>
      <c r="E21" s="68"/>
      <c r="F21" s="48" t="s">
        <v>56</v>
      </c>
      <c r="G21" s="49" t="n">
        <f aca="false">G19*0.0013</f>
        <v>40.313</v>
      </c>
      <c r="H21" s="69" t="s">
        <v>38</v>
      </c>
      <c r="I21" s="70" t="n">
        <f aca="false">I19*0.0013</f>
        <v>1.10916</v>
      </c>
      <c r="J21" s="49" t="n">
        <f aca="false">J19*0.0013</f>
        <v>50.297</v>
      </c>
      <c r="K21" s="69" t="s">
        <v>38</v>
      </c>
      <c r="L21" s="70" t="n">
        <f aca="false">L19*0.0013</f>
        <v>5.5913</v>
      </c>
      <c r="M21" s="49" t="n">
        <f aca="false">M19*0.0013</f>
        <v>2.1008</v>
      </c>
      <c r="N21" s="69" t="s">
        <v>38</v>
      </c>
      <c r="O21" s="70" t="n">
        <f aca="false">O19*0.0013</f>
        <v>0.104637</v>
      </c>
      <c r="P21" s="49" t="n">
        <f aca="false">P19*0.0013</f>
        <v>9.1728</v>
      </c>
      <c r="Q21" s="69" t="s">
        <v>38</v>
      </c>
      <c r="R21" s="70" t="n">
        <f aca="false">R19*0.0013</f>
        <v>0.34658</v>
      </c>
      <c r="S21" s="49"/>
      <c r="T21" s="69"/>
      <c r="U21" s="70"/>
      <c r="V21" s="49"/>
      <c r="W21" s="69"/>
      <c r="X21" s="70"/>
      <c r="Y21" s="49"/>
      <c r="Z21" s="69"/>
      <c r="AA21" s="51"/>
      <c r="AB21" s="49"/>
      <c r="AC21" s="69"/>
      <c r="AD21" s="51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34"/>
    </row>
    <row r="22" customFormat="false" ht="38.05" hidden="false" customHeight="true" outlineLevel="0" collapsed="false">
      <c r="A22" s="23" t="s">
        <v>57</v>
      </c>
      <c r="B22" s="71" t="s">
        <v>58</v>
      </c>
      <c r="C22" s="25" t="s">
        <v>59</v>
      </c>
      <c r="D22" s="26" t="n">
        <v>19.374</v>
      </c>
      <c r="E22" s="27" t="n">
        <v>44034</v>
      </c>
      <c r="F22" s="28" t="s">
        <v>37</v>
      </c>
      <c r="G22" s="29" t="n">
        <v>1652</v>
      </c>
      <c r="H22" s="30" t="s">
        <v>38</v>
      </c>
      <c r="I22" s="31" t="n">
        <v>118.5</v>
      </c>
      <c r="J22" s="29" t="n">
        <v>1469</v>
      </c>
      <c r="K22" s="30" t="s">
        <v>38</v>
      </c>
      <c r="L22" s="31" t="n">
        <v>1882</v>
      </c>
      <c r="M22" s="29" t="n">
        <v>75.8</v>
      </c>
      <c r="N22" s="30" t="s">
        <v>38</v>
      </c>
      <c r="O22" s="31" t="n">
        <v>38.85</v>
      </c>
      <c r="P22" s="29" t="n">
        <v>2535</v>
      </c>
      <c r="Q22" s="30" t="s">
        <v>38</v>
      </c>
      <c r="R22" s="31" t="n">
        <v>141.3</v>
      </c>
      <c r="S22" s="29" t="n">
        <v>3340.2</v>
      </c>
      <c r="T22" s="30" t="s">
        <v>38</v>
      </c>
      <c r="U22" s="31" t="n">
        <v>907.7</v>
      </c>
      <c r="V22" s="72" t="s">
        <v>60</v>
      </c>
      <c r="W22" s="30"/>
      <c r="X22" s="73"/>
      <c r="Y22" s="29" t="n">
        <v>7.286</v>
      </c>
      <c r="Z22" s="30" t="s">
        <v>38</v>
      </c>
      <c r="AA22" s="31" t="n">
        <v>30.48</v>
      </c>
      <c r="AB22" s="33"/>
      <c r="AC22" s="33"/>
      <c r="AD22" s="33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</row>
    <row r="23" customFormat="false" ht="37.7" hidden="false" customHeight="true" outlineLevel="0" collapsed="false">
      <c r="A23" s="35" t="s">
        <v>61</v>
      </c>
      <c r="B23" s="74" t="s">
        <v>62</v>
      </c>
      <c r="C23" s="35" t="s">
        <v>63</v>
      </c>
      <c r="D23" s="35"/>
      <c r="E23" s="36" t="n">
        <v>44054</v>
      </c>
      <c r="F23" s="28" t="s">
        <v>46</v>
      </c>
      <c r="G23" s="37" t="str">
        <f aca="false">ROUND(G22*81/1000,2)&amp;" ppb"</f>
        <v>133.81 ppb</v>
      </c>
      <c r="H23" s="30" t="s">
        <v>38</v>
      </c>
      <c r="I23" s="38" t="str">
        <f aca="false">ROUND(I22*81/1000,2)&amp;" ppb"</f>
        <v>9.6 ppb</v>
      </c>
      <c r="J23" s="37" t="str">
        <f aca="false">ROUND(J22*81/1000,2)&amp;" ppb"</f>
        <v>118.99 ppb</v>
      </c>
      <c r="K23" s="30" t="s">
        <v>38</v>
      </c>
      <c r="L23" s="38" t="str">
        <f aca="false">ROUND(L22*81/1000,2)&amp;" ppb"</f>
        <v>152.44 ppb</v>
      </c>
      <c r="M23" s="37" t="str">
        <f aca="false">ROUND(M22*1760/1000,2)&amp;" ppb"</f>
        <v>133.41 ppb</v>
      </c>
      <c r="N23" s="30" t="s">
        <v>38</v>
      </c>
      <c r="O23" s="38" t="str">
        <f aca="false">ROUND(O22*1760/1000,2)&amp;" ppb"</f>
        <v>68.38 ppb</v>
      </c>
      <c r="P23" s="37" t="str">
        <f aca="false">ROUND(P22*246/1000,2)&amp;" ppb"</f>
        <v>623.61 ppb</v>
      </c>
      <c r="Q23" s="30" t="s">
        <v>38</v>
      </c>
      <c r="R23" s="38" t="str">
        <f aca="false">ROUND(R22*246/1000,2)&amp;" ppb"</f>
        <v>34.76 ppb</v>
      </c>
      <c r="S23" s="37" t="str">
        <f aca="false">ROUND(S22*32300/1000000,2)&amp;" ppm"</f>
        <v>107.89 ppm</v>
      </c>
      <c r="T23" s="30" t="s">
        <v>38</v>
      </c>
      <c r="U23" s="38" t="str">
        <f aca="false">ROUND(U22*32300/1000000,2)&amp;" ppm"</f>
        <v>29.32 ppm</v>
      </c>
      <c r="V23" s="40"/>
      <c r="W23" s="30"/>
      <c r="X23" s="39"/>
      <c r="Y23" s="40"/>
      <c r="Z23" s="30"/>
      <c r="AA23" s="39"/>
      <c r="AB23" s="41"/>
      <c r="AC23" s="30"/>
      <c r="AD23" s="42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</row>
    <row r="24" customFormat="false" ht="38.05" hidden="false" customHeight="true" outlineLevel="0" collapsed="false">
      <c r="A24" s="75" t="s">
        <v>64</v>
      </c>
      <c r="B24" s="44" t="s">
        <v>65</v>
      </c>
      <c r="C24" s="45" t="s">
        <v>66</v>
      </c>
      <c r="D24" s="46" t="n">
        <v>2.812</v>
      </c>
      <c r="E24" s="76" t="n">
        <v>44068</v>
      </c>
      <c r="F24" s="48" t="s">
        <v>37</v>
      </c>
      <c r="G24" s="49" t="n">
        <v>5053</v>
      </c>
      <c r="H24" s="50" t="s">
        <v>38</v>
      </c>
      <c r="I24" s="51" t="n">
        <v>224.3</v>
      </c>
      <c r="J24" s="49" t="n">
        <v>3622</v>
      </c>
      <c r="K24" s="50" t="s">
        <v>38</v>
      </c>
      <c r="L24" s="51" t="n">
        <v>4125</v>
      </c>
      <c r="M24" s="49" t="n">
        <v>213.3</v>
      </c>
      <c r="N24" s="50" t="s">
        <v>38</v>
      </c>
      <c r="O24" s="51" t="n">
        <v>54.27</v>
      </c>
      <c r="P24" s="49" t="n">
        <v>736.2</v>
      </c>
      <c r="Q24" s="50" t="s">
        <v>38</v>
      </c>
      <c r="R24" s="51" t="n">
        <v>102.5</v>
      </c>
      <c r="S24" s="49" t="n">
        <v>147700</v>
      </c>
      <c r="T24" s="50" t="s">
        <v>38</v>
      </c>
      <c r="U24" s="51" t="n">
        <v>8409</v>
      </c>
      <c r="V24" s="77" t="s">
        <v>67</v>
      </c>
      <c r="W24" s="50"/>
      <c r="X24" s="78"/>
      <c r="Y24" s="49" t="s">
        <v>68</v>
      </c>
      <c r="Z24" s="50"/>
      <c r="AA24" s="51"/>
      <c r="AB24" s="53"/>
      <c r="AC24" s="53"/>
      <c r="AD24" s="53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</row>
    <row r="25" customFormat="false" ht="37.7" hidden="false" customHeight="true" outlineLevel="0" collapsed="false">
      <c r="A25" s="65" t="s">
        <v>69</v>
      </c>
      <c r="B25" s="65" t="s">
        <v>70</v>
      </c>
      <c r="C25" s="65" t="s">
        <v>71</v>
      </c>
      <c r="D25" s="65"/>
      <c r="E25" s="79" t="n">
        <v>44071</v>
      </c>
      <c r="F25" s="48" t="s">
        <v>46</v>
      </c>
      <c r="G25" s="58" t="str">
        <f aca="false">ROUND(G24*81/1000,2)&amp;" ppb"</f>
        <v>409.29 ppb</v>
      </c>
      <c r="H25" s="59" t="s">
        <v>38</v>
      </c>
      <c r="I25" s="60" t="str">
        <f aca="false">ROUND(I24*81/1000,2)&amp;" ppb"</f>
        <v>18.17 ppb</v>
      </c>
      <c r="J25" s="58" t="str">
        <f aca="false">ROUND(J24*81/1000,2)&amp;" ppb"</f>
        <v>293.38 ppb</v>
      </c>
      <c r="K25" s="59" t="s">
        <v>38</v>
      </c>
      <c r="L25" s="60" t="str">
        <f aca="false">ROUND(L24*81/1000,2)&amp;" ppb"</f>
        <v>334.13 ppb</v>
      </c>
      <c r="M25" s="58" t="str">
        <f aca="false">ROUND(M24*1760/1000,2)&amp;" ppb"</f>
        <v>375.41 ppb</v>
      </c>
      <c r="N25" s="50" t="s">
        <v>38</v>
      </c>
      <c r="O25" s="60" t="str">
        <f aca="false">ROUND(O24*1760/1000,2)&amp;" ppb"</f>
        <v>95.52 ppb</v>
      </c>
      <c r="P25" s="58" t="str">
        <f aca="false">ROUND(P24*246/1000,2)&amp;" ppb"</f>
        <v>181.11 ppb</v>
      </c>
      <c r="Q25" s="50" t="s">
        <v>38</v>
      </c>
      <c r="R25" s="60" t="str">
        <f aca="false">ROUND(R24*246/1000,2)&amp;" ppb"</f>
        <v>25.22 ppb</v>
      </c>
      <c r="S25" s="58" t="str">
        <f aca="false">ROUND(S24*32300/1000000,2)&amp;" ppm"</f>
        <v>4770.71 ppm</v>
      </c>
      <c r="T25" s="50" t="s">
        <v>38</v>
      </c>
      <c r="U25" s="60" t="str">
        <f aca="false">ROUND(U24*32300/1000000,2)&amp;" ppm"</f>
        <v>271.61 ppm</v>
      </c>
      <c r="V25" s="61"/>
      <c r="W25" s="50"/>
      <c r="X25" s="62"/>
      <c r="Y25" s="61"/>
      <c r="Z25" s="50"/>
      <c r="AA25" s="62"/>
      <c r="AB25" s="63"/>
      <c r="AC25" s="50"/>
      <c r="AD25" s="6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</row>
    <row r="26" customFormat="false" ht="35.7" hidden="false" customHeight="true" outlineLevel="0" collapsed="false">
      <c r="A26" s="80"/>
      <c r="B26" s="80"/>
      <c r="C26" s="48" t="s">
        <v>72</v>
      </c>
      <c r="D26" s="48"/>
      <c r="E26" s="81"/>
      <c r="F26" s="48" t="s">
        <v>37</v>
      </c>
      <c r="G26" s="82"/>
      <c r="H26" s="50"/>
      <c r="I26" s="51" t="s">
        <v>73</v>
      </c>
      <c r="J26" s="49" t="n">
        <v>111800</v>
      </c>
      <c r="K26" s="50" t="s">
        <v>38</v>
      </c>
      <c r="L26" s="83" t="n">
        <v>4135</v>
      </c>
      <c r="M26" s="84" t="s">
        <v>74</v>
      </c>
      <c r="N26" s="84"/>
      <c r="O26" s="84"/>
      <c r="P26" s="49" t="n">
        <v>8139</v>
      </c>
      <c r="Q26" s="50" t="s">
        <v>38</v>
      </c>
      <c r="R26" s="51" t="n">
        <v>428.6</v>
      </c>
      <c r="S26" s="61"/>
      <c r="T26" s="85"/>
      <c r="U26" s="85"/>
      <c r="V26" s="61"/>
      <c r="W26" s="50"/>
      <c r="X26" s="51"/>
      <c r="Y26" s="63"/>
      <c r="Z26" s="50"/>
      <c r="AA26" s="64"/>
      <c r="AB26" s="61"/>
      <c r="AC26" s="50"/>
      <c r="AD26" s="51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</row>
    <row r="27" customFormat="false" ht="35.7" hidden="false" customHeight="true" outlineLevel="0" collapsed="false">
      <c r="A27" s="80"/>
      <c r="B27" s="80"/>
      <c r="C27" s="48"/>
      <c r="D27" s="48"/>
      <c r="E27" s="81"/>
      <c r="F27" s="48" t="s">
        <v>46</v>
      </c>
      <c r="G27" s="82"/>
      <c r="H27" s="50"/>
      <c r="I27" s="51"/>
      <c r="J27" s="61"/>
      <c r="K27" s="62"/>
      <c r="L27" s="62"/>
      <c r="M27" s="84" t="s">
        <v>75</v>
      </c>
      <c r="N27" s="84"/>
      <c r="O27" s="84"/>
      <c r="P27" s="58" t="str">
        <f aca="false">ROUND(P26*1760/1000,2)&amp;" ppb"</f>
        <v>14324.64 ppb</v>
      </c>
      <c r="Q27" s="50" t="s">
        <v>38</v>
      </c>
      <c r="R27" s="60" t="str">
        <f aca="false">ROUND(R26*1760/1000,2)&amp;" ppb"</f>
        <v>754.34 ppb</v>
      </c>
      <c r="S27" s="61"/>
      <c r="T27" s="62"/>
      <c r="U27" s="62"/>
      <c r="V27" s="49"/>
      <c r="W27" s="50"/>
      <c r="X27" s="62"/>
      <c r="Y27" s="63"/>
      <c r="Z27" s="62"/>
      <c r="AA27" s="62"/>
      <c r="AB27" s="61"/>
      <c r="AC27" s="50"/>
      <c r="AD27" s="62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</row>
    <row r="28" customFormat="false" ht="38.05" hidden="false" customHeight="true" outlineLevel="0" collapsed="false">
      <c r="A28" s="23" t="s">
        <v>76</v>
      </c>
      <c r="B28" s="86" t="s">
        <v>58</v>
      </c>
      <c r="C28" s="25" t="s">
        <v>77</v>
      </c>
      <c r="D28" s="26" t="n">
        <v>12.826</v>
      </c>
      <c r="E28" s="27" t="n">
        <v>44071</v>
      </c>
      <c r="F28" s="28" t="s">
        <v>37</v>
      </c>
      <c r="G28" s="29" t="n">
        <v>1407</v>
      </c>
      <c r="H28" s="30" t="s">
        <v>38</v>
      </c>
      <c r="I28" s="31" t="n">
        <v>69.4</v>
      </c>
      <c r="J28" s="29" t="n">
        <v>9469</v>
      </c>
      <c r="K28" s="30" t="s">
        <v>38</v>
      </c>
      <c r="L28" s="31" t="n">
        <v>1520</v>
      </c>
      <c r="M28" s="29" t="n">
        <v>179.3</v>
      </c>
      <c r="N28" s="30" t="s">
        <v>38</v>
      </c>
      <c r="O28" s="31" t="n">
        <v>20.53</v>
      </c>
      <c r="P28" s="29" t="n">
        <v>711.5</v>
      </c>
      <c r="Q28" s="30" t="s">
        <v>38</v>
      </c>
      <c r="R28" s="31" t="n">
        <v>51.34</v>
      </c>
      <c r="S28" s="29" t="n">
        <v>271.36</v>
      </c>
      <c r="T28" s="30" t="s">
        <v>38</v>
      </c>
      <c r="U28" s="31" t="n">
        <v>315.5</v>
      </c>
      <c r="V28" s="29" t="n">
        <v>29.348</v>
      </c>
      <c r="W28" s="32" t="s">
        <v>38</v>
      </c>
      <c r="X28" s="31" t="n">
        <v>25.96</v>
      </c>
      <c r="Y28" s="29" t="s">
        <v>78</v>
      </c>
      <c r="Z28" s="30"/>
      <c r="AA28" s="31"/>
      <c r="AB28" s="33"/>
      <c r="AC28" s="33"/>
      <c r="AD28" s="33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</row>
    <row r="29" customFormat="false" ht="37.7" hidden="false" customHeight="true" outlineLevel="0" collapsed="false">
      <c r="A29" s="35" t="s">
        <v>79</v>
      </c>
      <c r="B29" s="35" t="s">
        <v>80</v>
      </c>
      <c r="C29" s="35" t="s">
        <v>81</v>
      </c>
      <c r="D29" s="35"/>
      <c r="E29" s="36" t="n">
        <v>44084</v>
      </c>
      <c r="F29" s="28" t="s">
        <v>46</v>
      </c>
      <c r="G29" s="37" t="str">
        <f aca="false">ROUND(G28*81/1000,2)&amp;" ppb"</f>
        <v>113.97 ppb</v>
      </c>
      <c r="H29" s="87" t="s">
        <v>38</v>
      </c>
      <c r="I29" s="38" t="str">
        <f aca="false">ROUND(I28*81/1000,2)&amp;" ppb"</f>
        <v>5.62 ppb</v>
      </c>
      <c r="J29" s="37" t="str">
        <f aca="false">ROUND(J28*81/1000,2)&amp;" ppb"</f>
        <v>766.99 ppb</v>
      </c>
      <c r="K29" s="87" t="s">
        <v>38</v>
      </c>
      <c r="L29" s="38" t="str">
        <f aca="false">ROUND(L28*81/1000,2)&amp;" ppb"</f>
        <v>123.12 ppb</v>
      </c>
      <c r="M29" s="37" t="str">
        <f aca="false">ROUND(M28*1760/1000,2)&amp;" ppb"</f>
        <v>315.57 ppb</v>
      </c>
      <c r="N29" s="30" t="s">
        <v>38</v>
      </c>
      <c r="O29" s="38" t="str">
        <f aca="false">ROUND(O28*1760/1000,2)&amp;" ppb"</f>
        <v>36.13 ppb</v>
      </c>
      <c r="P29" s="37" t="str">
        <f aca="false">ROUND(P28*246/1000,2)&amp;" ppb"</f>
        <v>175.03 ppb</v>
      </c>
      <c r="Q29" s="30" t="s">
        <v>38</v>
      </c>
      <c r="R29" s="38" t="str">
        <f aca="false">ROUND(R28*246/1000,2)&amp;" ppb"</f>
        <v>12.63 ppb</v>
      </c>
      <c r="S29" s="37" t="str">
        <f aca="false">ROUND(S28*32300/1000000,2)&amp;" ppm"</f>
        <v>8.76 ppm</v>
      </c>
      <c r="T29" s="30" t="s">
        <v>38</v>
      </c>
      <c r="U29" s="38" t="str">
        <f aca="false">ROUND(U28*32300/1000000,2)&amp;" ppm"</f>
        <v>10.19 ppm</v>
      </c>
      <c r="V29" s="40"/>
      <c r="W29" s="30"/>
      <c r="X29" s="39"/>
      <c r="Y29" s="40"/>
      <c r="Z29" s="30"/>
      <c r="AA29" s="39"/>
      <c r="AB29" s="41"/>
      <c r="AC29" s="30"/>
      <c r="AD29" s="42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</row>
    <row r="30" customFormat="false" ht="38.05" hidden="false" customHeight="true" outlineLevel="0" collapsed="false">
      <c r="A30" s="75" t="s">
        <v>82</v>
      </c>
      <c r="B30" s="44" t="s">
        <v>83</v>
      </c>
      <c r="C30" s="45" t="s">
        <v>84</v>
      </c>
      <c r="D30" s="46" t="n">
        <v>13.555</v>
      </c>
      <c r="E30" s="76" t="n">
        <v>44054</v>
      </c>
      <c r="F30" s="48" t="s">
        <v>37</v>
      </c>
      <c r="G30" s="49" t="n">
        <v>0.0392</v>
      </c>
      <c r="H30" s="50" t="s">
        <v>38</v>
      </c>
      <c r="I30" s="51" t="n">
        <v>9.807</v>
      </c>
      <c r="J30" s="49" t="n">
        <v>127</v>
      </c>
      <c r="K30" s="50" t="s">
        <v>38</v>
      </c>
      <c r="L30" s="51" t="n">
        <v>257.8</v>
      </c>
      <c r="M30" s="49" t="n">
        <v>1.783</v>
      </c>
      <c r="N30" s="50" t="s">
        <v>38</v>
      </c>
      <c r="O30" s="51" t="n">
        <v>5.274</v>
      </c>
      <c r="P30" s="49" t="s">
        <v>85</v>
      </c>
      <c r="Q30" s="50"/>
      <c r="R30" s="51"/>
      <c r="S30" s="49" t="s">
        <v>86</v>
      </c>
      <c r="T30" s="50"/>
      <c r="U30" s="51"/>
      <c r="V30" s="77" t="s">
        <v>87</v>
      </c>
      <c r="W30" s="50"/>
      <c r="X30" s="78"/>
      <c r="Y30" s="49" t="s">
        <v>88</v>
      </c>
      <c r="Z30" s="50"/>
      <c r="AA30" s="51"/>
      <c r="AB30" s="53"/>
      <c r="AC30" s="53"/>
      <c r="AD30" s="53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</row>
    <row r="31" customFormat="false" ht="37.7" hidden="false" customHeight="true" outlineLevel="0" collapsed="false">
      <c r="A31" s="65" t="s">
        <v>89</v>
      </c>
      <c r="B31" s="65" t="s">
        <v>90</v>
      </c>
      <c r="C31" s="65"/>
      <c r="D31" s="65"/>
      <c r="E31" s="79" t="n">
        <v>44068</v>
      </c>
      <c r="F31" s="48" t="s">
        <v>46</v>
      </c>
      <c r="G31" s="58" t="str">
        <f aca="false">ROUND(G30*81/1,2)&amp;" ppt"</f>
        <v>3.18 ppt</v>
      </c>
      <c r="H31" s="59" t="s">
        <v>38</v>
      </c>
      <c r="I31" s="60" t="str">
        <f aca="false">ROUND(I30*81/1,2)&amp;" ppt"</f>
        <v>794.37 ppt</v>
      </c>
      <c r="J31" s="58" t="str">
        <f aca="false">ROUND(J30*81/1000,2)&amp;" ppb"</f>
        <v>10.29 ppb</v>
      </c>
      <c r="K31" s="59" t="s">
        <v>38</v>
      </c>
      <c r="L31" s="60" t="str">
        <f aca="false">ROUND(L30*81/1000,2)&amp;" ppb"</f>
        <v>20.88 ppb</v>
      </c>
      <c r="M31" s="58" t="str">
        <f aca="false">ROUND(M30*1760/1000,2)&amp;" ppb"</f>
        <v>3.14 ppb</v>
      </c>
      <c r="N31" s="50" t="s">
        <v>38</v>
      </c>
      <c r="O31" s="60" t="str">
        <f aca="false">ROUND(O30*1760/1000,2)&amp;" ppb"</f>
        <v>9.28 ppb</v>
      </c>
      <c r="P31" s="58" t="str">
        <f aca="false">"&lt;"&amp;ROUND(RIGHT(P30,LEN(P30)-1)*246/1000,2)&amp;" ppb"</f>
        <v>&lt;2.58 ppb</v>
      </c>
      <c r="Q31" s="50"/>
      <c r="R31" s="60"/>
      <c r="S31" s="58" t="str">
        <f aca="false">"&lt;"&amp;ROUND(RIGHT(S30,LEN(S30)-1)*32300/1000000,2)&amp;" ppm"</f>
        <v>&lt;5.15 ppm</v>
      </c>
      <c r="T31" s="50"/>
      <c r="U31" s="60"/>
      <c r="V31" s="61"/>
      <c r="W31" s="50"/>
      <c r="X31" s="62"/>
      <c r="Y31" s="61"/>
      <c r="Z31" s="50"/>
      <c r="AA31" s="62"/>
      <c r="AB31" s="63"/>
      <c r="AC31" s="50"/>
      <c r="AD31" s="6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</row>
    <row r="32" s="34" customFormat="true" ht="39.25" hidden="false" customHeight="true" outlineLevel="0" collapsed="false">
      <c r="A32" s="23" t="s">
        <v>91</v>
      </c>
      <c r="B32" s="24" t="s">
        <v>92</v>
      </c>
      <c r="C32" s="25" t="s">
        <v>93</v>
      </c>
      <c r="D32" s="26" t="n">
        <v>11.632</v>
      </c>
      <c r="E32" s="88" t="n">
        <v>44239</v>
      </c>
      <c r="F32" s="28" t="s">
        <v>94</v>
      </c>
      <c r="G32" s="89"/>
      <c r="H32" s="90" t="s">
        <v>26</v>
      </c>
      <c r="I32" s="91"/>
      <c r="J32" s="89"/>
      <c r="K32" s="90" t="s">
        <v>27</v>
      </c>
      <c r="L32" s="91"/>
      <c r="M32" s="89"/>
      <c r="N32" s="90" t="s">
        <v>28</v>
      </c>
      <c r="O32" s="91"/>
      <c r="P32" s="89"/>
      <c r="Q32" s="90" t="s">
        <v>29</v>
      </c>
      <c r="R32" s="91"/>
      <c r="S32" s="92"/>
      <c r="T32" s="90" t="s">
        <v>30</v>
      </c>
      <c r="U32" s="91"/>
      <c r="V32" s="89"/>
      <c r="W32" s="90" t="s">
        <v>31</v>
      </c>
      <c r="X32" s="91"/>
      <c r="Y32" s="89"/>
      <c r="Z32" s="90" t="s">
        <v>32</v>
      </c>
      <c r="AA32" s="91"/>
      <c r="AB32" s="93" t="s">
        <v>33</v>
      </c>
      <c r="AC32" s="93"/>
      <c r="AD32" s="93"/>
    </row>
    <row r="33" s="34" customFormat="true" ht="42.5" hidden="false" customHeight="true" outlineLevel="0" collapsed="false">
      <c r="A33" s="94" t="s">
        <v>95</v>
      </c>
      <c r="B33" s="94" t="s">
        <v>96</v>
      </c>
      <c r="C33" s="94"/>
      <c r="D33" s="95"/>
      <c r="E33" s="96" t="n">
        <v>44251</v>
      </c>
      <c r="F33" s="28" t="s">
        <v>37</v>
      </c>
      <c r="G33" s="29" t="n">
        <v>373.6</v>
      </c>
      <c r="H33" s="30" t="s">
        <v>38</v>
      </c>
      <c r="I33" s="31" t="n">
        <v>21.87</v>
      </c>
      <c r="J33" s="29" t="s">
        <v>97</v>
      </c>
      <c r="K33" s="30"/>
      <c r="L33" s="31"/>
      <c r="M33" s="29" t="n">
        <v>14.65</v>
      </c>
      <c r="N33" s="30" t="s">
        <v>38</v>
      </c>
      <c r="O33" s="31" t="n">
        <v>6.02</v>
      </c>
      <c r="P33" s="29" t="n">
        <v>177.2</v>
      </c>
      <c r="Q33" s="30" t="s">
        <v>38</v>
      </c>
      <c r="R33" s="31" t="n">
        <v>18.85</v>
      </c>
      <c r="S33" s="29" t="n">
        <v>415.94</v>
      </c>
      <c r="T33" s="30" t="s">
        <v>38</v>
      </c>
      <c r="U33" s="31" t="n">
        <v>134.2</v>
      </c>
      <c r="V33" s="29" t="s">
        <v>98</v>
      </c>
      <c r="W33" s="30"/>
      <c r="X33" s="31"/>
      <c r="Y33" s="29" t="s">
        <v>99</v>
      </c>
      <c r="Z33" s="30"/>
      <c r="AA33" s="31"/>
      <c r="AB33" s="33"/>
      <c r="AC33" s="33"/>
      <c r="AD33" s="33"/>
    </row>
    <row r="34" s="34" customFormat="true" ht="33.15" hidden="false" customHeight="true" outlineLevel="0" collapsed="false">
      <c r="A34" s="94"/>
      <c r="B34" s="94" t="s">
        <v>100</v>
      </c>
      <c r="C34" s="94"/>
      <c r="D34" s="94" t="s">
        <v>101</v>
      </c>
      <c r="E34" s="97"/>
      <c r="F34" s="28" t="s">
        <v>102</v>
      </c>
      <c r="G34" s="37" t="str">
        <f aca="false">ROUND(G33*81/1000,2)&amp;" ppb"</f>
        <v>30.26 ppb</v>
      </c>
      <c r="H34" s="30" t="s">
        <v>38</v>
      </c>
      <c r="I34" s="38" t="str">
        <f aca="false">ROUND(I33*81/1000,2)&amp;" ppb"</f>
        <v>1.77 ppb</v>
      </c>
      <c r="J34" s="37" t="str">
        <f aca="false">"&lt;"&amp;ROUND(RIGHT(J33,LEN(J33)-1)*81/1000,2)&amp;" ppb"</f>
        <v>&lt;44.38 ppb</v>
      </c>
      <c r="K34" s="30"/>
      <c r="L34" s="38"/>
      <c r="M34" s="37" t="str">
        <f aca="false">ROUND(M33*1760/1000,2)&amp;" ppb"</f>
        <v>25.78 ppb</v>
      </c>
      <c r="N34" s="30" t="s">
        <v>38</v>
      </c>
      <c r="O34" s="38" t="str">
        <f aca="false">ROUND(O33*1760/1000,2)&amp;" ppb"</f>
        <v>10.6 ppb</v>
      </c>
      <c r="P34" s="37" t="str">
        <f aca="false">ROUND(P33*246/1000,2)&amp;" ppb"</f>
        <v>43.59 ppb</v>
      </c>
      <c r="Q34" s="30" t="s">
        <v>38</v>
      </c>
      <c r="R34" s="38" t="str">
        <f aca="false">ROUND(R33*246/1000,2)&amp;" ppb"</f>
        <v>4.64 ppb</v>
      </c>
      <c r="S34" s="37" t="str">
        <f aca="false">ROUND(S33*32300/1000000,2)&amp;" ppm"</f>
        <v>13.43 ppm</v>
      </c>
      <c r="T34" s="30" t="s">
        <v>38</v>
      </c>
      <c r="U34" s="38" t="str">
        <f aca="false">ROUND(U33*32300/1000000,2)&amp;" ppm"</f>
        <v>4.33 ppm</v>
      </c>
      <c r="V34" s="40"/>
      <c r="W34" s="30"/>
      <c r="X34" s="39"/>
      <c r="Y34" s="40"/>
      <c r="Z34" s="30"/>
      <c r="AA34" s="39"/>
      <c r="AB34" s="41"/>
      <c r="AC34" s="30"/>
      <c r="AD34" s="42"/>
    </row>
    <row r="35" s="34" customFormat="true" ht="34.3" hidden="false" customHeight="true" outlineLevel="0" collapsed="false">
      <c r="A35" s="94"/>
      <c r="B35" s="94" t="s">
        <v>103</v>
      </c>
      <c r="C35" s="94"/>
      <c r="D35" s="94"/>
      <c r="E35" s="97"/>
      <c r="F35" s="28" t="s">
        <v>94</v>
      </c>
      <c r="G35" s="89"/>
      <c r="H35" s="90" t="s">
        <v>104</v>
      </c>
      <c r="I35" s="91"/>
      <c r="J35" s="98"/>
      <c r="K35" s="90" t="s">
        <v>105</v>
      </c>
      <c r="L35" s="99"/>
      <c r="M35" s="98"/>
      <c r="N35" s="90"/>
      <c r="O35" s="99"/>
      <c r="P35" s="98"/>
      <c r="Q35" s="90" t="s">
        <v>106</v>
      </c>
      <c r="R35" s="99"/>
      <c r="S35" s="100"/>
      <c r="T35" s="100"/>
      <c r="U35" s="100"/>
      <c r="V35" s="92"/>
      <c r="W35" s="90"/>
      <c r="X35" s="101"/>
      <c r="Y35" s="92"/>
      <c r="Z35" s="90"/>
      <c r="AA35" s="101"/>
      <c r="AB35" s="89"/>
      <c r="AC35" s="90"/>
      <c r="AD35" s="91"/>
    </row>
    <row r="36" s="34" customFormat="true" ht="34.3" hidden="false" customHeight="true" outlineLevel="0" collapsed="false">
      <c r="A36" s="94"/>
      <c r="B36" s="94"/>
      <c r="C36" s="94"/>
      <c r="D36" s="94"/>
      <c r="E36" s="97"/>
      <c r="F36" s="28" t="s">
        <v>37</v>
      </c>
      <c r="G36" s="102" t="s">
        <v>107</v>
      </c>
      <c r="H36" s="103"/>
      <c r="I36" s="104"/>
      <c r="J36" s="41" t="s">
        <v>108</v>
      </c>
      <c r="K36" s="30"/>
      <c r="L36" s="42"/>
      <c r="M36" s="72"/>
      <c r="N36" s="30"/>
      <c r="O36" s="73"/>
      <c r="P36" s="29" t="n">
        <v>144.1</v>
      </c>
      <c r="Q36" s="32" t="s">
        <v>38</v>
      </c>
      <c r="R36" s="31" t="n">
        <v>26.28</v>
      </c>
      <c r="S36" s="105"/>
      <c r="T36" s="106"/>
      <c r="U36" s="107"/>
      <c r="V36" s="40"/>
      <c r="W36" s="30"/>
      <c r="X36" s="39"/>
      <c r="Y36" s="40"/>
      <c r="Z36" s="30"/>
      <c r="AA36" s="39"/>
      <c r="AB36" s="41"/>
      <c r="AC36" s="30"/>
      <c r="AD36" s="42"/>
    </row>
    <row r="37" s="34" customFormat="true" ht="34.3" hidden="false" customHeight="true" outlineLevel="0" collapsed="false">
      <c r="A37" s="35"/>
      <c r="B37" s="35"/>
      <c r="C37" s="108"/>
      <c r="D37" s="35"/>
      <c r="E37" s="36"/>
      <c r="F37" s="28" t="s">
        <v>102</v>
      </c>
      <c r="G37" s="109"/>
      <c r="H37" s="30"/>
      <c r="I37" s="110"/>
      <c r="J37" s="109"/>
      <c r="K37" s="32"/>
      <c r="L37" s="110"/>
      <c r="M37" s="72"/>
      <c r="N37" s="30"/>
      <c r="O37" s="73"/>
      <c r="P37" s="37" t="str">
        <f aca="false">ROUND(P36*246/1000,2)&amp;" ppb"</f>
        <v>35.45 ppb</v>
      </c>
      <c r="Q37" s="30" t="s">
        <v>38</v>
      </c>
      <c r="R37" s="38" t="str">
        <f aca="false">ROUND(R36*246/1000,2)&amp;" ppb"</f>
        <v>6.46 ppb</v>
      </c>
      <c r="S37" s="29"/>
      <c r="T37" s="32"/>
      <c r="U37" s="31"/>
      <c r="V37" s="40"/>
      <c r="W37" s="30"/>
      <c r="X37" s="39"/>
      <c r="Y37" s="40"/>
      <c r="Z37" s="30"/>
      <c r="AA37" s="39"/>
      <c r="AB37" s="41"/>
      <c r="AC37" s="30"/>
      <c r="AD37" s="42"/>
    </row>
    <row r="38" s="34" customFormat="true" ht="39.25" hidden="false" customHeight="true" outlineLevel="0" collapsed="false">
      <c r="A38" s="75" t="s">
        <v>109</v>
      </c>
      <c r="B38" s="44" t="s">
        <v>110</v>
      </c>
      <c r="C38" s="45" t="s">
        <v>111</v>
      </c>
      <c r="D38" s="46" t="n">
        <v>8.632</v>
      </c>
      <c r="E38" s="111" t="n">
        <v>44251</v>
      </c>
      <c r="F38" s="48" t="s">
        <v>94</v>
      </c>
      <c r="G38" s="89"/>
      <c r="H38" s="90" t="s">
        <v>26</v>
      </c>
      <c r="I38" s="91"/>
      <c r="J38" s="89"/>
      <c r="K38" s="90" t="s">
        <v>27</v>
      </c>
      <c r="L38" s="91"/>
      <c r="M38" s="89"/>
      <c r="N38" s="90" t="s">
        <v>28</v>
      </c>
      <c r="O38" s="91"/>
      <c r="P38" s="89"/>
      <c r="Q38" s="90" t="s">
        <v>29</v>
      </c>
      <c r="R38" s="91"/>
      <c r="S38" s="92"/>
      <c r="T38" s="90" t="s">
        <v>30</v>
      </c>
      <c r="U38" s="91"/>
      <c r="V38" s="89"/>
      <c r="W38" s="90" t="s">
        <v>31</v>
      </c>
      <c r="X38" s="91"/>
      <c r="Y38" s="89"/>
      <c r="Z38" s="90" t="s">
        <v>32</v>
      </c>
      <c r="AA38" s="91"/>
      <c r="AB38" s="93" t="s">
        <v>33</v>
      </c>
      <c r="AC38" s="93"/>
      <c r="AD38" s="93"/>
    </row>
    <row r="39" s="34" customFormat="true" ht="42.5" hidden="false" customHeight="true" outlineLevel="0" collapsed="false">
      <c r="A39" s="54" t="s">
        <v>112</v>
      </c>
      <c r="B39" s="112" t="s">
        <v>113</v>
      </c>
      <c r="C39" s="54"/>
      <c r="D39" s="56"/>
      <c r="E39" s="113" t="n">
        <v>44260</v>
      </c>
      <c r="F39" s="48" t="s">
        <v>37</v>
      </c>
      <c r="G39" s="49" t="n">
        <v>174.6</v>
      </c>
      <c r="H39" s="50" t="s">
        <v>38</v>
      </c>
      <c r="I39" s="51" t="n">
        <v>37.26</v>
      </c>
      <c r="J39" s="49" t="s">
        <v>114</v>
      </c>
      <c r="K39" s="50"/>
      <c r="L39" s="51"/>
      <c r="M39" s="49" t="s">
        <v>115</v>
      </c>
      <c r="N39" s="50"/>
      <c r="O39" s="51"/>
      <c r="P39" s="49" t="n">
        <v>5227</v>
      </c>
      <c r="Q39" s="50" t="s">
        <v>38</v>
      </c>
      <c r="R39" s="51" t="n">
        <v>175</v>
      </c>
      <c r="S39" s="49" t="n">
        <v>579.68</v>
      </c>
      <c r="T39" s="50" t="s">
        <v>38</v>
      </c>
      <c r="U39" s="51" t="n">
        <v>180.9</v>
      </c>
      <c r="V39" s="49" t="n">
        <v>15.403</v>
      </c>
      <c r="W39" s="50" t="s">
        <v>38</v>
      </c>
      <c r="X39" s="51" t="n">
        <v>26.84</v>
      </c>
      <c r="Y39" s="49" t="s">
        <v>116</v>
      </c>
      <c r="Z39" s="50"/>
      <c r="AA39" s="51"/>
      <c r="AB39" s="53"/>
      <c r="AC39" s="53"/>
      <c r="AD39" s="53"/>
    </row>
    <row r="40" s="34" customFormat="true" ht="33.15" hidden="false" customHeight="true" outlineLevel="0" collapsed="false">
      <c r="A40" s="54"/>
      <c r="B40" s="54" t="s">
        <v>117</v>
      </c>
      <c r="C40" s="54"/>
      <c r="D40" s="54" t="s">
        <v>118</v>
      </c>
      <c r="E40" s="114"/>
      <c r="F40" s="48" t="s">
        <v>102</v>
      </c>
      <c r="G40" s="58" t="str">
        <f aca="false">ROUND(G39*81/1000,2)&amp;" ppb"</f>
        <v>14.14 ppb</v>
      </c>
      <c r="H40" s="50" t="s">
        <v>38</v>
      </c>
      <c r="I40" s="60" t="str">
        <f aca="false">ROUND(I39*81/1000,2)&amp;" ppb"</f>
        <v>3.02 ppb</v>
      </c>
      <c r="J40" s="58" t="str">
        <f aca="false">"&lt;"&amp;ROUND(RIGHT(J39,LEN(J39)-1)*81/1000,2)&amp;" ppb"</f>
        <v>&lt;185.25 ppb</v>
      </c>
      <c r="K40" s="50"/>
      <c r="L40" s="60"/>
      <c r="M40" s="58" t="str">
        <f aca="false">"&lt;"&amp;ROUND(RIGHT(M39,LEN(M39)-1)*1760/1000,2)&amp;" ppb"</f>
        <v>&lt;81.82 ppb</v>
      </c>
      <c r="N40" s="50"/>
      <c r="O40" s="62"/>
      <c r="P40" s="58" t="str">
        <f aca="false">ROUND(P39*246/1000000,2)&amp;" ppm"</f>
        <v>1.29 ppm</v>
      </c>
      <c r="Q40" s="50" t="s">
        <v>38</v>
      </c>
      <c r="R40" s="60" t="str">
        <f aca="false">ROUND(R39*246/1000000,2)&amp;" ppm"</f>
        <v>0.04 ppm</v>
      </c>
      <c r="S40" s="58" t="str">
        <f aca="false">ROUND(S39*32300/1000000,2)&amp;" ppm"</f>
        <v>18.72 ppm</v>
      </c>
      <c r="T40" s="50" t="s">
        <v>38</v>
      </c>
      <c r="U40" s="60" t="str">
        <f aca="false">ROUND(U39*32300/1000000,2)&amp;" ppm"</f>
        <v>5.84 ppm</v>
      </c>
      <c r="V40" s="61"/>
      <c r="W40" s="50"/>
      <c r="X40" s="62"/>
      <c r="Y40" s="61"/>
      <c r="Z40" s="50"/>
      <c r="AA40" s="62"/>
      <c r="AB40" s="63"/>
      <c r="AC40" s="50"/>
      <c r="AD40" s="64"/>
    </row>
    <row r="41" s="34" customFormat="true" ht="34.3" hidden="false" customHeight="true" outlineLevel="0" collapsed="false">
      <c r="A41" s="54"/>
      <c r="B41" s="54" t="s">
        <v>103</v>
      </c>
      <c r="C41" s="54"/>
      <c r="D41" s="54"/>
      <c r="E41" s="114"/>
      <c r="F41" s="48" t="s">
        <v>94</v>
      </c>
      <c r="G41" s="89"/>
      <c r="H41" s="90" t="s">
        <v>104</v>
      </c>
      <c r="I41" s="91"/>
      <c r="J41" s="98"/>
      <c r="K41" s="90" t="s">
        <v>105</v>
      </c>
      <c r="L41" s="99"/>
      <c r="M41" s="98"/>
      <c r="N41" s="90"/>
      <c r="O41" s="99"/>
      <c r="P41" s="98"/>
      <c r="Q41" s="90" t="s">
        <v>106</v>
      </c>
      <c r="R41" s="99"/>
      <c r="S41" s="100"/>
      <c r="T41" s="100"/>
      <c r="U41" s="100"/>
      <c r="V41" s="92"/>
      <c r="W41" s="90"/>
      <c r="X41" s="101"/>
      <c r="Y41" s="92"/>
      <c r="Z41" s="90"/>
      <c r="AA41" s="101"/>
      <c r="AB41" s="89"/>
      <c r="AC41" s="90"/>
      <c r="AD41" s="91"/>
    </row>
    <row r="42" s="34" customFormat="true" ht="34.3" hidden="false" customHeight="true" outlineLevel="0" collapsed="false">
      <c r="A42" s="54"/>
      <c r="B42" s="112"/>
      <c r="C42" s="54"/>
      <c r="D42" s="54"/>
      <c r="E42" s="114"/>
      <c r="F42" s="48" t="s">
        <v>37</v>
      </c>
      <c r="G42" s="115" t="n">
        <v>207.01</v>
      </c>
      <c r="H42" s="116" t="s">
        <v>38</v>
      </c>
      <c r="I42" s="117" t="n">
        <v>213.2</v>
      </c>
      <c r="J42" s="61" t="n">
        <v>102.91</v>
      </c>
      <c r="K42" s="50" t="s">
        <v>38</v>
      </c>
      <c r="L42" s="62" t="n">
        <v>24.42</v>
      </c>
      <c r="M42" s="77"/>
      <c r="N42" s="50"/>
      <c r="O42" s="78"/>
      <c r="P42" s="49" t="n">
        <v>6442</v>
      </c>
      <c r="Q42" s="52" t="s">
        <v>38</v>
      </c>
      <c r="R42" s="51" t="n">
        <v>243.9</v>
      </c>
      <c r="S42" s="118"/>
      <c r="T42" s="119"/>
      <c r="U42" s="120"/>
      <c r="V42" s="61"/>
      <c r="W42" s="50"/>
      <c r="X42" s="62"/>
      <c r="Y42" s="61"/>
      <c r="Z42" s="50"/>
      <c r="AA42" s="62"/>
      <c r="AB42" s="63"/>
      <c r="AC42" s="50"/>
      <c r="AD42" s="64"/>
    </row>
    <row r="43" s="34" customFormat="true" ht="34.3" hidden="false" customHeight="true" outlineLevel="0" collapsed="false">
      <c r="A43" s="65"/>
      <c r="B43" s="65"/>
      <c r="C43" s="121"/>
      <c r="D43" s="65"/>
      <c r="E43" s="79"/>
      <c r="F43" s="48" t="s">
        <v>102</v>
      </c>
      <c r="G43" s="122"/>
      <c r="H43" s="50"/>
      <c r="I43" s="83"/>
      <c r="J43" s="122"/>
      <c r="K43" s="52"/>
      <c r="L43" s="83"/>
      <c r="M43" s="77"/>
      <c r="N43" s="50"/>
      <c r="O43" s="78"/>
      <c r="P43" s="58" t="str">
        <f aca="false">ROUND(P42*246/1000000,2)&amp;" ppm"</f>
        <v>1.58 ppm</v>
      </c>
      <c r="Q43" s="50" t="s">
        <v>38</v>
      </c>
      <c r="R43" s="60" t="str">
        <f aca="false">ROUND(R42*246/1000000,2)&amp;" ppm"</f>
        <v>0.06 ppm</v>
      </c>
      <c r="S43" s="49"/>
      <c r="T43" s="52"/>
      <c r="U43" s="51"/>
      <c r="V43" s="61"/>
      <c r="W43" s="50"/>
      <c r="X43" s="62"/>
      <c r="Y43" s="61"/>
      <c r="Z43" s="50"/>
      <c r="AA43" s="62"/>
      <c r="AB43" s="63"/>
      <c r="AC43" s="50"/>
      <c r="AD43" s="64"/>
    </row>
    <row r="44" s="34" customFormat="true" ht="39.25" hidden="false" customHeight="true" outlineLevel="0" collapsed="false">
      <c r="A44" s="23" t="s">
        <v>119</v>
      </c>
      <c r="B44" s="24" t="s">
        <v>120</v>
      </c>
      <c r="C44" s="25" t="s">
        <v>121</v>
      </c>
      <c r="D44" s="26" t="n">
        <v>16.736</v>
      </c>
      <c r="E44" s="88" t="n">
        <v>44260</v>
      </c>
      <c r="F44" s="28" t="s">
        <v>94</v>
      </c>
      <c r="G44" s="89"/>
      <c r="H44" s="90" t="s">
        <v>26</v>
      </c>
      <c r="I44" s="91"/>
      <c r="J44" s="89"/>
      <c r="K44" s="90" t="s">
        <v>27</v>
      </c>
      <c r="L44" s="91"/>
      <c r="M44" s="89"/>
      <c r="N44" s="90" t="s">
        <v>28</v>
      </c>
      <c r="O44" s="91"/>
      <c r="P44" s="89"/>
      <c r="Q44" s="90" t="s">
        <v>29</v>
      </c>
      <c r="R44" s="91"/>
      <c r="S44" s="92"/>
      <c r="T44" s="90" t="s">
        <v>30</v>
      </c>
      <c r="U44" s="91"/>
      <c r="V44" s="89"/>
      <c r="W44" s="90" t="s">
        <v>31</v>
      </c>
      <c r="X44" s="91"/>
      <c r="Y44" s="89"/>
      <c r="Z44" s="90" t="s">
        <v>32</v>
      </c>
      <c r="AA44" s="91"/>
      <c r="AB44" s="93" t="s">
        <v>33</v>
      </c>
      <c r="AC44" s="93"/>
      <c r="AD44" s="93"/>
    </row>
    <row r="45" s="34" customFormat="true" ht="42.5" hidden="false" customHeight="true" outlineLevel="0" collapsed="false">
      <c r="A45" s="94" t="s">
        <v>122</v>
      </c>
      <c r="B45" s="94" t="s">
        <v>123</v>
      </c>
      <c r="C45" s="94"/>
      <c r="D45" s="95"/>
      <c r="E45" s="96" t="n">
        <v>44277</v>
      </c>
      <c r="F45" s="28" t="s">
        <v>37</v>
      </c>
      <c r="G45" s="29" t="s">
        <v>124</v>
      </c>
      <c r="H45" s="30"/>
      <c r="I45" s="31"/>
      <c r="J45" s="29" t="n">
        <v>146.7</v>
      </c>
      <c r="K45" s="30" t="s">
        <v>38</v>
      </c>
      <c r="L45" s="31" t="n">
        <v>112.1</v>
      </c>
      <c r="M45" s="29" t="s">
        <v>125</v>
      </c>
      <c r="N45" s="30"/>
      <c r="O45" s="31"/>
      <c r="P45" s="29" t="n">
        <v>3.408</v>
      </c>
      <c r="Q45" s="30" t="s">
        <v>38</v>
      </c>
      <c r="R45" s="31" t="n">
        <v>4.59</v>
      </c>
      <c r="S45" s="29" t="n">
        <v>87.112</v>
      </c>
      <c r="T45" s="30" t="s">
        <v>38</v>
      </c>
      <c r="U45" s="31" t="n">
        <v>31.48</v>
      </c>
      <c r="V45" s="29" t="s">
        <v>126</v>
      </c>
      <c r="W45" s="30"/>
      <c r="X45" s="31"/>
      <c r="Y45" s="29" t="s">
        <v>127</v>
      </c>
      <c r="Z45" s="30"/>
      <c r="AA45" s="31"/>
      <c r="AB45" s="33"/>
      <c r="AC45" s="33"/>
      <c r="AD45" s="33"/>
    </row>
    <row r="46" s="34" customFormat="true" ht="33.15" hidden="false" customHeight="true" outlineLevel="0" collapsed="false">
      <c r="A46" s="94"/>
      <c r="B46" s="94" t="s">
        <v>128</v>
      </c>
      <c r="C46" s="94"/>
      <c r="D46" s="94" t="s">
        <v>129</v>
      </c>
      <c r="E46" s="97"/>
      <c r="F46" s="28" t="s">
        <v>102</v>
      </c>
      <c r="G46" s="37" t="str">
        <f aca="false">"&lt;"&amp;ROUND(RIGHT(G45,LEN(G45)-1)*81/1000,2)&amp;" ppb"</f>
        <v>&lt;0.28 ppb</v>
      </c>
      <c r="H46" s="30"/>
      <c r="I46" s="38"/>
      <c r="J46" s="37" t="str">
        <f aca="false">ROUND(J45*81/1000,2)&amp;" ppb"</f>
        <v>11.88 ppb</v>
      </c>
      <c r="K46" s="30" t="s">
        <v>38</v>
      </c>
      <c r="L46" s="38" t="str">
        <f aca="false">ROUND(L45*81/1000,2)&amp;" ppb"</f>
        <v>9.08 ppb</v>
      </c>
      <c r="M46" s="37" t="str">
        <f aca="false">"&lt;"&amp;ROUND(RIGHT(M45,LEN(M45)-1)*1760/1000,2)&amp;" ppb"</f>
        <v>&lt;16.74 ppb</v>
      </c>
      <c r="N46" s="30"/>
      <c r="O46" s="39"/>
      <c r="P46" s="37" t="str">
        <f aca="false">ROUND(P45*246/1000,2)&amp;" ppb"</f>
        <v>0.84 ppb</v>
      </c>
      <c r="Q46" s="30" t="s">
        <v>38</v>
      </c>
      <c r="R46" s="38" t="str">
        <f aca="false">ROUND(R45*246/1000,2)&amp;" ppb"</f>
        <v>1.13 ppb</v>
      </c>
      <c r="S46" s="37" t="str">
        <f aca="false">ROUND(S45*32300/1000000,0)&amp;" ppm"</f>
        <v>3 ppm</v>
      </c>
      <c r="T46" s="30" t="s">
        <v>38</v>
      </c>
      <c r="U46" s="38" t="str">
        <f aca="false">ROUND(U45*32300/1000000,2)&amp;" ppm"</f>
        <v>1.02 ppm</v>
      </c>
      <c r="V46" s="40"/>
      <c r="W46" s="30"/>
      <c r="X46" s="39"/>
      <c r="Y46" s="40"/>
      <c r="Z46" s="30"/>
      <c r="AA46" s="39"/>
      <c r="AB46" s="41"/>
      <c r="AC46" s="30"/>
      <c r="AD46" s="42"/>
    </row>
    <row r="47" s="34" customFormat="true" ht="34.3" hidden="false" customHeight="true" outlineLevel="0" collapsed="false">
      <c r="A47" s="94"/>
      <c r="B47" s="94" t="s">
        <v>103</v>
      </c>
      <c r="C47" s="94"/>
      <c r="D47" s="94"/>
      <c r="E47" s="97"/>
      <c r="F47" s="28" t="s">
        <v>94</v>
      </c>
      <c r="G47" s="89"/>
      <c r="H47" s="90" t="s">
        <v>104</v>
      </c>
      <c r="I47" s="91"/>
      <c r="J47" s="98"/>
      <c r="K47" s="90" t="s">
        <v>105</v>
      </c>
      <c r="L47" s="99"/>
      <c r="M47" s="98"/>
      <c r="N47" s="90"/>
      <c r="O47" s="99"/>
      <c r="P47" s="98"/>
      <c r="Q47" s="90" t="s">
        <v>106</v>
      </c>
      <c r="R47" s="99"/>
      <c r="S47" s="100"/>
      <c r="T47" s="100"/>
      <c r="U47" s="100"/>
      <c r="V47" s="92"/>
      <c r="W47" s="90" t="s">
        <v>130</v>
      </c>
      <c r="X47" s="101"/>
      <c r="Y47" s="92"/>
      <c r="Z47" s="90" t="s">
        <v>131</v>
      </c>
      <c r="AA47" s="101"/>
      <c r="AB47" s="89"/>
      <c r="AC47" s="90"/>
      <c r="AD47" s="91"/>
    </row>
    <row r="48" s="34" customFormat="true" ht="34.3" hidden="false" customHeight="true" outlineLevel="0" collapsed="false">
      <c r="A48" s="94"/>
      <c r="B48" s="94" t="s">
        <v>132</v>
      </c>
      <c r="C48" s="94"/>
      <c r="D48" s="94"/>
      <c r="E48" s="97"/>
      <c r="F48" s="28" t="s">
        <v>37</v>
      </c>
      <c r="G48" s="102" t="n">
        <v>10.992</v>
      </c>
      <c r="H48" s="103" t="s">
        <v>38</v>
      </c>
      <c r="I48" s="104" t="n">
        <v>23.24</v>
      </c>
      <c r="J48" s="29" t="s">
        <v>133</v>
      </c>
      <c r="K48" s="32"/>
      <c r="L48" s="31"/>
      <c r="M48" s="72"/>
      <c r="N48" s="30"/>
      <c r="O48" s="73"/>
      <c r="P48" s="29" t="n">
        <v>5.221</v>
      </c>
      <c r="Q48" s="32" t="s">
        <v>38</v>
      </c>
      <c r="R48" s="31" t="n">
        <v>3.855</v>
      </c>
      <c r="S48" s="105"/>
      <c r="T48" s="106"/>
      <c r="U48" s="107"/>
      <c r="V48" s="40" t="s">
        <v>134</v>
      </c>
      <c r="W48" s="30"/>
      <c r="X48" s="39"/>
      <c r="Y48" s="40" t="s">
        <v>135</v>
      </c>
      <c r="Z48" s="30"/>
      <c r="AA48" s="39"/>
      <c r="AB48" s="41"/>
      <c r="AC48" s="30"/>
      <c r="AD48" s="42"/>
    </row>
    <row r="49" s="34" customFormat="true" ht="34.3" hidden="false" customHeight="true" outlineLevel="0" collapsed="false">
      <c r="A49" s="35"/>
      <c r="B49" s="35"/>
      <c r="C49" s="108"/>
      <c r="D49" s="35"/>
      <c r="E49" s="36"/>
      <c r="F49" s="28" t="s">
        <v>102</v>
      </c>
      <c r="G49" s="37"/>
      <c r="H49" s="30"/>
      <c r="I49" s="38"/>
      <c r="J49" s="109"/>
      <c r="K49" s="32"/>
      <c r="L49" s="110"/>
      <c r="M49" s="72"/>
      <c r="N49" s="30"/>
      <c r="O49" s="73"/>
      <c r="P49" s="37" t="str">
        <f aca="false">ROUND(P48*246/1000,2)&amp;" ppb"</f>
        <v>1.28 ppb</v>
      </c>
      <c r="Q49" s="30" t="s">
        <v>38</v>
      </c>
      <c r="R49" s="38" t="str">
        <f aca="false">ROUND(R48*246/1000,2)&amp;" ppb"</f>
        <v>0.95 ppb</v>
      </c>
      <c r="S49" s="29"/>
      <c r="T49" s="32"/>
      <c r="U49" s="31"/>
      <c r="V49" s="40"/>
      <c r="W49" s="30"/>
      <c r="X49" s="39"/>
      <c r="Y49" s="40"/>
      <c r="Z49" s="30"/>
      <c r="AA49" s="39"/>
      <c r="AB49" s="41"/>
      <c r="AC49" s="30"/>
      <c r="AD49" s="42"/>
    </row>
    <row r="50" s="34" customFormat="true" ht="39.25" hidden="false" customHeight="true" outlineLevel="0" collapsed="false">
      <c r="A50" s="75" t="s">
        <v>136</v>
      </c>
      <c r="B50" s="44" t="s">
        <v>137</v>
      </c>
      <c r="C50" s="45" t="s">
        <v>138</v>
      </c>
      <c r="D50" s="46" t="n">
        <v>6.798</v>
      </c>
      <c r="E50" s="111" t="n">
        <v>44442</v>
      </c>
      <c r="F50" s="48" t="s">
        <v>94</v>
      </c>
      <c r="G50" s="89"/>
      <c r="H50" s="90" t="s">
        <v>26</v>
      </c>
      <c r="I50" s="91"/>
      <c r="J50" s="89"/>
      <c r="K50" s="90" t="s">
        <v>27</v>
      </c>
      <c r="L50" s="91"/>
      <c r="M50" s="89"/>
      <c r="N50" s="90" t="s">
        <v>28</v>
      </c>
      <c r="O50" s="91"/>
      <c r="P50" s="89"/>
      <c r="Q50" s="90" t="s">
        <v>29</v>
      </c>
      <c r="R50" s="91"/>
      <c r="S50" s="92"/>
      <c r="T50" s="90" t="s">
        <v>30</v>
      </c>
      <c r="U50" s="91"/>
      <c r="V50" s="89"/>
      <c r="W50" s="90" t="s">
        <v>31</v>
      </c>
      <c r="X50" s="91"/>
      <c r="Y50" s="89"/>
      <c r="Z50" s="90" t="s">
        <v>32</v>
      </c>
      <c r="AA50" s="91"/>
      <c r="AB50" s="93" t="s">
        <v>33</v>
      </c>
      <c r="AC50" s="93"/>
      <c r="AD50" s="93"/>
    </row>
    <row r="51" s="34" customFormat="true" ht="42.5" hidden="false" customHeight="true" outlineLevel="0" collapsed="false">
      <c r="A51" s="54" t="s">
        <v>139</v>
      </c>
      <c r="B51" s="112" t="s">
        <v>140</v>
      </c>
      <c r="C51" s="54"/>
      <c r="D51" s="56"/>
      <c r="E51" s="113" t="n">
        <v>44449</v>
      </c>
      <c r="F51" s="48" t="s">
        <v>37</v>
      </c>
      <c r="G51" s="49" t="n">
        <v>310.4</v>
      </c>
      <c r="H51" s="50" t="s">
        <v>38</v>
      </c>
      <c r="I51" s="51" t="n">
        <v>21.6</v>
      </c>
      <c r="J51" s="49" t="n">
        <v>1089</v>
      </c>
      <c r="K51" s="50" t="s">
        <v>38</v>
      </c>
      <c r="L51" s="51" t="n">
        <v>543.3</v>
      </c>
      <c r="M51" s="49" t="n">
        <v>12.66</v>
      </c>
      <c r="N51" s="50" t="s">
        <v>38</v>
      </c>
      <c r="O51" s="51" t="n">
        <v>6.748</v>
      </c>
      <c r="P51" s="49" t="n">
        <v>557</v>
      </c>
      <c r="Q51" s="50" t="s">
        <v>38</v>
      </c>
      <c r="R51" s="51" t="n">
        <v>33.16</v>
      </c>
      <c r="S51" s="49" t="n">
        <v>728.31</v>
      </c>
      <c r="T51" s="50" t="s">
        <v>38</v>
      </c>
      <c r="U51" s="51" t="n">
        <v>147.8</v>
      </c>
      <c r="V51" s="49" t="s">
        <v>141</v>
      </c>
      <c r="W51" s="50"/>
      <c r="X51" s="51"/>
      <c r="Y51" s="49" t="n">
        <v>0.279</v>
      </c>
      <c r="Z51" s="50" t="s">
        <v>38</v>
      </c>
      <c r="AA51" s="51" t="n">
        <v>4.408</v>
      </c>
      <c r="AB51" s="53"/>
      <c r="AC51" s="53"/>
      <c r="AD51" s="53"/>
    </row>
    <row r="52" s="34" customFormat="true" ht="33.15" hidden="false" customHeight="true" outlineLevel="0" collapsed="false">
      <c r="A52" s="54"/>
      <c r="B52" s="54"/>
      <c r="C52" s="54"/>
      <c r="D52" s="54" t="s">
        <v>142</v>
      </c>
      <c r="E52" s="114"/>
      <c r="F52" s="48" t="s">
        <v>102</v>
      </c>
      <c r="G52" s="58" t="str">
        <f aca="false">ROUND(G51*81/1000,2)&amp;" ppb"</f>
        <v>25.14 ppb</v>
      </c>
      <c r="H52" s="50" t="s">
        <v>38</v>
      </c>
      <c r="I52" s="60" t="str">
        <f aca="false">ROUND(I51*81/1000,2)&amp;" ppb"</f>
        <v>1.75 ppb</v>
      </c>
      <c r="J52" s="58" t="str">
        <f aca="false">ROUND(J51*81/1000,2)&amp;" ppb"</f>
        <v>88.21 ppb</v>
      </c>
      <c r="K52" s="50" t="s">
        <v>38</v>
      </c>
      <c r="L52" s="60" t="str">
        <f aca="false">ROUND(L51*81/1000,2)&amp;" ppb"</f>
        <v>44.01 ppb</v>
      </c>
      <c r="M52" s="58" t="str">
        <f aca="false">ROUND(M51*1760/1000,2)&amp;" ppb"</f>
        <v>22.28 ppb</v>
      </c>
      <c r="N52" s="50" t="s">
        <v>38</v>
      </c>
      <c r="O52" s="60" t="str">
        <f aca="false">ROUND(O51*1760/1000,2)&amp;" ppb"</f>
        <v>11.88 ppb</v>
      </c>
      <c r="P52" s="58" t="str">
        <f aca="false">ROUND(P51*246/1000,2)&amp;" ppb"</f>
        <v>137.02 ppb</v>
      </c>
      <c r="Q52" s="50" t="s">
        <v>38</v>
      </c>
      <c r="R52" s="60" t="str">
        <f aca="false">ROUND(R51*246/1000,2)&amp;" ppb"</f>
        <v>8.16 ppb</v>
      </c>
      <c r="S52" s="58" t="str">
        <f aca="false">ROUND(S51*32300/1000000,2)&amp;" ppm"</f>
        <v>23.52 ppm</v>
      </c>
      <c r="T52" s="50" t="s">
        <v>38</v>
      </c>
      <c r="U52" s="60" t="str">
        <f aca="false">ROUND(U51*32300/1000000,2)&amp;" ppm"</f>
        <v>4.77 ppm</v>
      </c>
      <c r="V52" s="61"/>
      <c r="W52" s="50"/>
      <c r="X52" s="62"/>
      <c r="Y52" s="61"/>
      <c r="Z52" s="50"/>
      <c r="AA52" s="62"/>
      <c r="AB52" s="63"/>
      <c r="AC52" s="50"/>
      <c r="AD52" s="64"/>
    </row>
    <row r="53" s="34" customFormat="true" ht="34.3" hidden="false" customHeight="true" outlineLevel="0" collapsed="false">
      <c r="A53" s="54"/>
      <c r="B53" s="54" t="s">
        <v>103</v>
      </c>
      <c r="C53" s="54"/>
      <c r="D53" s="54"/>
      <c r="E53" s="114"/>
      <c r="F53" s="48" t="s">
        <v>94</v>
      </c>
      <c r="G53" s="89"/>
      <c r="H53" s="90" t="s">
        <v>104</v>
      </c>
      <c r="I53" s="91"/>
      <c r="J53" s="98"/>
      <c r="K53" s="90" t="s">
        <v>105</v>
      </c>
      <c r="L53" s="99"/>
      <c r="M53" s="98"/>
      <c r="N53" s="90"/>
      <c r="O53" s="99"/>
      <c r="P53" s="98"/>
      <c r="Q53" s="90" t="s">
        <v>106</v>
      </c>
      <c r="R53" s="99"/>
      <c r="S53" s="100"/>
      <c r="T53" s="100"/>
      <c r="U53" s="100"/>
      <c r="V53" s="92"/>
      <c r="W53" s="90"/>
      <c r="X53" s="101"/>
      <c r="Y53" s="92"/>
      <c r="Z53" s="90"/>
      <c r="AA53" s="101"/>
      <c r="AB53" s="89"/>
      <c r="AC53" s="90"/>
      <c r="AD53" s="91"/>
    </row>
    <row r="54" s="34" customFormat="true" ht="34.3" hidden="false" customHeight="true" outlineLevel="0" collapsed="false">
      <c r="A54" s="54"/>
      <c r="B54" s="112"/>
      <c r="C54" s="54"/>
      <c r="D54" s="54"/>
      <c r="E54" s="114"/>
      <c r="F54" s="48" t="s">
        <v>37</v>
      </c>
      <c r="G54" s="115" t="n">
        <v>145.66</v>
      </c>
      <c r="H54" s="116" t="s">
        <v>38</v>
      </c>
      <c r="I54" s="117" t="n">
        <v>71.94</v>
      </c>
      <c r="J54" s="49" t="n">
        <v>17.906</v>
      </c>
      <c r="K54" s="50" t="s">
        <v>38</v>
      </c>
      <c r="L54" s="62" t="n">
        <v>7.854</v>
      </c>
      <c r="M54" s="77"/>
      <c r="N54" s="50"/>
      <c r="O54" s="78"/>
      <c r="P54" s="49" t="n">
        <v>610.8</v>
      </c>
      <c r="Q54" s="52" t="s">
        <v>38</v>
      </c>
      <c r="R54" s="51" t="n">
        <v>48.38</v>
      </c>
      <c r="S54" s="118"/>
      <c r="T54" s="119"/>
      <c r="U54" s="120"/>
      <c r="V54" s="61"/>
      <c r="W54" s="50"/>
      <c r="X54" s="62"/>
      <c r="Y54" s="61"/>
      <c r="Z54" s="50"/>
      <c r="AA54" s="62"/>
      <c r="AB54" s="63"/>
      <c r="AC54" s="50"/>
      <c r="AD54" s="64"/>
    </row>
    <row r="55" s="34" customFormat="true" ht="34.3" hidden="false" customHeight="true" outlineLevel="0" collapsed="false">
      <c r="A55" s="65"/>
      <c r="B55" s="65"/>
      <c r="C55" s="121"/>
      <c r="D55" s="65"/>
      <c r="E55" s="79"/>
      <c r="F55" s="48" t="s">
        <v>102</v>
      </c>
      <c r="G55" s="122"/>
      <c r="H55" s="50"/>
      <c r="I55" s="83"/>
      <c r="J55" s="122"/>
      <c r="K55" s="52"/>
      <c r="L55" s="83"/>
      <c r="M55" s="77"/>
      <c r="N55" s="50"/>
      <c r="O55" s="78"/>
      <c r="P55" s="58" t="str">
        <f aca="false">ROUND(P54*246/1000,2)&amp;" ppb"</f>
        <v>150.26 ppb</v>
      </c>
      <c r="Q55" s="50" t="s">
        <v>38</v>
      </c>
      <c r="R55" s="60" t="str">
        <f aca="false">ROUND(R54*246/1000,2)&amp;" ppb"</f>
        <v>11.9 ppb</v>
      </c>
      <c r="S55" s="49"/>
      <c r="T55" s="52"/>
      <c r="U55" s="51"/>
      <c r="V55" s="61"/>
      <c r="W55" s="50"/>
      <c r="X55" s="62"/>
      <c r="Y55" s="61"/>
      <c r="Z55" s="50"/>
      <c r="AA55" s="62"/>
      <c r="AB55" s="63"/>
      <c r="AC55" s="50"/>
      <c r="AD55" s="64"/>
    </row>
    <row r="56" s="34" customFormat="true" ht="39.25" hidden="false" customHeight="true" outlineLevel="0" collapsed="false">
      <c r="A56" s="23" t="s">
        <v>143</v>
      </c>
      <c r="B56" s="24" t="s">
        <v>144</v>
      </c>
      <c r="C56" s="25" t="s">
        <v>145</v>
      </c>
      <c r="D56" s="26" t="n">
        <v>7.622</v>
      </c>
      <c r="E56" s="88" t="n">
        <v>45288</v>
      </c>
      <c r="F56" s="28" t="s">
        <v>94</v>
      </c>
      <c r="G56" s="89"/>
      <c r="H56" s="90" t="s">
        <v>26</v>
      </c>
      <c r="I56" s="91"/>
      <c r="J56" s="89"/>
      <c r="K56" s="90" t="s">
        <v>27</v>
      </c>
      <c r="L56" s="91"/>
      <c r="M56" s="89"/>
      <c r="N56" s="90" t="s">
        <v>28</v>
      </c>
      <c r="O56" s="91"/>
      <c r="P56" s="89"/>
      <c r="Q56" s="90" t="s">
        <v>29</v>
      </c>
      <c r="R56" s="91"/>
      <c r="S56" s="92"/>
      <c r="T56" s="90" t="s">
        <v>30</v>
      </c>
      <c r="U56" s="91"/>
      <c r="V56" s="89"/>
      <c r="W56" s="90" t="s">
        <v>31</v>
      </c>
      <c r="X56" s="91"/>
      <c r="Y56" s="89"/>
      <c r="Z56" s="90" t="s">
        <v>32</v>
      </c>
      <c r="AA56" s="91"/>
      <c r="AB56" s="93" t="s">
        <v>33</v>
      </c>
      <c r="AC56" s="93"/>
      <c r="AD56" s="93"/>
    </row>
    <row r="57" s="34" customFormat="true" ht="42.5" hidden="false" customHeight="true" outlineLevel="0" collapsed="false">
      <c r="A57" s="94" t="s">
        <v>144</v>
      </c>
      <c r="B57" s="94"/>
      <c r="C57" s="94"/>
      <c r="D57" s="95"/>
      <c r="E57" s="96" t="n">
        <v>45296</v>
      </c>
      <c r="F57" s="28" t="s">
        <v>37</v>
      </c>
      <c r="G57" s="29" t="n">
        <v>38330</v>
      </c>
      <c r="H57" s="30" t="s">
        <v>38</v>
      </c>
      <c r="I57" s="31" t="n">
        <v>725.1</v>
      </c>
      <c r="J57" s="29" t="n">
        <v>43710</v>
      </c>
      <c r="K57" s="30" t="s">
        <v>38</v>
      </c>
      <c r="L57" s="31" t="n">
        <v>2735</v>
      </c>
      <c r="M57" s="29" t="n">
        <v>1805</v>
      </c>
      <c r="N57" s="30" t="s">
        <v>38</v>
      </c>
      <c r="O57" s="31" t="n">
        <v>49.97</v>
      </c>
      <c r="P57" s="29" t="n">
        <v>31100</v>
      </c>
      <c r="Q57" s="30" t="s">
        <v>38</v>
      </c>
      <c r="R57" s="31" t="n">
        <v>753.9</v>
      </c>
      <c r="S57" s="29" t="n">
        <v>8570.6</v>
      </c>
      <c r="T57" s="30" t="s">
        <v>38</v>
      </c>
      <c r="U57" s="31" t="n">
        <v>491.6</v>
      </c>
      <c r="V57" s="29"/>
      <c r="W57" s="30" t="s">
        <v>146</v>
      </c>
      <c r="X57" s="31"/>
      <c r="Y57" s="29" t="s">
        <v>147</v>
      </c>
      <c r="Z57" s="30"/>
      <c r="AA57" s="31"/>
      <c r="AB57" s="33"/>
      <c r="AC57" s="33"/>
      <c r="AD57" s="33"/>
    </row>
    <row r="58" s="34" customFormat="true" ht="33.15" hidden="false" customHeight="true" outlineLevel="0" collapsed="false">
      <c r="A58" s="94"/>
      <c r="B58" s="94"/>
      <c r="C58" s="94"/>
      <c r="D58" s="94" t="s">
        <v>148</v>
      </c>
      <c r="E58" s="97"/>
      <c r="F58" s="28" t="s">
        <v>102</v>
      </c>
      <c r="G58" s="37" t="str">
        <f aca="false">ROUND(G57*81/1000000,2)&amp;" ppm"</f>
        <v>3.1 ppm</v>
      </c>
      <c r="H58" s="30" t="s">
        <v>38</v>
      </c>
      <c r="I58" s="38" t="str">
        <f aca="false">ROUND(I57*81/1000000,2)&amp;" ppm"</f>
        <v>0.06 ppm</v>
      </c>
      <c r="J58" s="37" t="str">
        <f aca="false">ROUND(J57*81/1000000,2)&amp;" ppm"</f>
        <v>3.54 ppm</v>
      </c>
      <c r="K58" s="30" t="s">
        <v>38</v>
      </c>
      <c r="L58" s="38" t="str">
        <f aca="false">ROUND(L57*81/1000000,2)&amp;" ppm"</f>
        <v>0.22 ppm</v>
      </c>
      <c r="M58" s="37" t="str">
        <f aca="false">ROUND(M57*1760/1000000,2)&amp;" ppm"</f>
        <v>3.18 ppm</v>
      </c>
      <c r="N58" s="30" t="s">
        <v>38</v>
      </c>
      <c r="O58" s="38" t="str">
        <f aca="false">ROUND(O57*1760/1000000,2)&amp;" ppm"</f>
        <v>0.09 ppm</v>
      </c>
      <c r="P58" s="37" t="str">
        <f aca="false">ROUND(P57*246/1000000,2)&amp;" ppm"</f>
        <v>7.65 ppm</v>
      </c>
      <c r="Q58" s="30" t="s">
        <v>38</v>
      </c>
      <c r="R58" s="38" t="str">
        <f aca="false">ROUND(R57*246/1000000,2)&amp;" ppm"</f>
        <v>0.19 ppm</v>
      </c>
      <c r="S58" s="37" t="str">
        <f aca="false">ROUND(S57*32300/1000000,0)&amp;" ppm"</f>
        <v>277 ppm</v>
      </c>
      <c r="T58" s="30" t="s">
        <v>38</v>
      </c>
      <c r="U58" s="38" t="str">
        <f aca="false">ROUND(U57*32300/1000000,2)&amp;" ppm"</f>
        <v>15.88 ppm</v>
      </c>
      <c r="V58" s="40"/>
      <c r="W58" s="30"/>
      <c r="X58" s="39"/>
      <c r="Y58" s="40"/>
      <c r="Z58" s="30"/>
      <c r="AA58" s="39"/>
      <c r="AB58" s="41"/>
      <c r="AC58" s="30"/>
      <c r="AD58" s="42"/>
    </row>
    <row r="59" s="34" customFormat="true" ht="34.3" hidden="false" customHeight="true" outlineLevel="0" collapsed="false">
      <c r="A59" s="94"/>
      <c r="B59" s="94"/>
      <c r="C59" s="94"/>
      <c r="D59" s="94"/>
      <c r="E59" s="97"/>
      <c r="F59" s="28" t="s">
        <v>94</v>
      </c>
      <c r="G59" s="89"/>
      <c r="H59" s="90" t="s">
        <v>104</v>
      </c>
      <c r="I59" s="91"/>
      <c r="J59" s="98"/>
      <c r="K59" s="90" t="s">
        <v>105</v>
      </c>
      <c r="L59" s="99"/>
      <c r="M59" s="98"/>
      <c r="N59" s="90"/>
      <c r="O59" s="99"/>
      <c r="P59" s="98"/>
      <c r="Q59" s="90" t="s">
        <v>106</v>
      </c>
      <c r="R59" s="99"/>
      <c r="S59" s="100"/>
      <c r="T59" s="100"/>
      <c r="U59" s="100"/>
      <c r="V59" s="92"/>
      <c r="W59" s="90"/>
      <c r="X59" s="101"/>
      <c r="Y59" s="92"/>
      <c r="Z59" s="90"/>
      <c r="AA59" s="101"/>
      <c r="AB59" s="89"/>
      <c r="AC59" s="90"/>
      <c r="AD59" s="91"/>
    </row>
    <row r="60" s="34" customFormat="true" ht="34.3" hidden="false" customHeight="true" outlineLevel="0" collapsed="false">
      <c r="A60" s="94"/>
      <c r="B60" s="94"/>
      <c r="C60" s="94"/>
      <c r="D60" s="94"/>
      <c r="E60" s="97"/>
      <c r="F60" s="28" t="s">
        <v>37</v>
      </c>
      <c r="G60" s="102" t="n">
        <v>707.19</v>
      </c>
      <c r="H60" s="103" t="s">
        <v>38</v>
      </c>
      <c r="I60" s="104" t="n">
        <v>221.5</v>
      </c>
      <c r="J60" s="29" t="n">
        <v>344.3</v>
      </c>
      <c r="K60" s="32" t="s">
        <v>38</v>
      </c>
      <c r="L60" s="31" t="n">
        <v>28.97</v>
      </c>
      <c r="M60" s="72"/>
      <c r="N60" s="30"/>
      <c r="O60" s="73"/>
      <c r="P60" s="29" t="n">
        <v>27120</v>
      </c>
      <c r="Q60" s="32" t="s">
        <v>38</v>
      </c>
      <c r="R60" s="31" t="n">
        <v>694.7</v>
      </c>
      <c r="S60" s="105"/>
      <c r="T60" s="106"/>
      <c r="U60" s="107"/>
      <c r="V60" s="40"/>
      <c r="W60" s="30"/>
      <c r="X60" s="39"/>
      <c r="Y60" s="40"/>
      <c r="Z60" s="30"/>
      <c r="AA60" s="39"/>
      <c r="AB60" s="41"/>
      <c r="AC60" s="30"/>
      <c r="AD60" s="42"/>
    </row>
    <row r="61" s="34" customFormat="true" ht="34.3" hidden="false" customHeight="true" outlineLevel="0" collapsed="false">
      <c r="A61" s="35"/>
      <c r="B61" s="35"/>
      <c r="C61" s="108"/>
      <c r="D61" s="35"/>
      <c r="E61" s="36"/>
      <c r="F61" s="28" t="s">
        <v>102</v>
      </c>
      <c r="G61" s="37"/>
      <c r="H61" s="30"/>
      <c r="I61" s="38"/>
      <c r="J61" s="109"/>
      <c r="K61" s="32"/>
      <c r="L61" s="110"/>
      <c r="M61" s="72"/>
      <c r="N61" s="30"/>
      <c r="O61" s="73"/>
      <c r="P61" s="37" t="str">
        <f aca="false">ROUND(P60*246/1000000,2)&amp;" ppm"</f>
        <v>6.67 ppm</v>
      </c>
      <c r="Q61" s="30" t="s">
        <v>38</v>
      </c>
      <c r="R61" s="38" t="str">
        <f aca="false">ROUND(R60*246/1000000,2)&amp;" ppm"</f>
        <v>0.17 ppm</v>
      </c>
      <c r="S61" s="29"/>
      <c r="T61" s="32"/>
      <c r="U61" s="31"/>
      <c r="V61" s="40"/>
      <c r="W61" s="30"/>
      <c r="X61" s="39"/>
      <c r="Y61" s="40"/>
      <c r="Z61" s="30"/>
      <c r="AA61" s="39"/>
      <c r="AB61" s="41"/>
      <c r="AC61" s="30"/>
      <c r="AD61" s="42"/>
    </row>
    <row r="62" customFormat="false" ht="32.8" hidden="false" customHeight="true" outlineLevel="0" collapsed="false">
      <c r="A62" s="14" t="s">
        <v>149</v>
      </c>
      <c r="B62" s="14"/>
      <c r="C62" s="15"/>
      <c r="D62" s="15"/>
      <c r="E62" s="15"/>
      <c r="F62" s="15"/>
      <c r="G62" s="123"/>
      <c r="H62" s="15"/>
      <c r="I62" s="124"/>
      <c r="J62" s="15"/>
      <c r="K62" s="15"/>
      <c r="L62" s="15"/>
      <c r="M62" s="15"/>
      <c r="N62" s="15"/>
      <c r="O62" s="15"/>
      <c r="P62" s="123"/>
      <c r="Q62" s="15"/>
      <c r="R62" s="125"/>
      <c r="S62" s="126"/>
      <c r="T62" s="15"/>
      <c r="U62" s="127"/>
      <c r="V62" s="123"/>
      <c r="W62" s="15"/>
      <c r="X62" s="125"/>
      <c r="Y62" s="123"/>
      <c r="Z62" s="15"/>
      <c r="AA62" s="15"/>
      <c r="AB62" s="15"/>
      <c r="AC62" s="15"/>
      <c r="AD62" s="16"/>
    </row>
    <row r="63" customFormat="false" ht="38.05" hidden="false" customHeight="true" outlineLevel="0" collapsed="false">
      <c r="A63" s="17" t="s">
        <v>21</v>
      </c>
      <c r="B63" s="17" t="s">
        <v>22</v>
      </c>
      <c r="C63" s="17" t="s">
        <v>23</v>
      </c>
      <c r="D63" s="17" t="s">
        <v>24</v>
      </c>
      <c r="E63" s="18" t="s">
        <v>25</v>
      </c>
      <c r="F63" s="17"/>
      <c r="G63" s="19"/>
      <c r="H63" s="20"/>
      <c r="I63" s="21"/>
      <c r="J63" s="19"/>
      <c r="K63" s="20"/>
      <c r="L63" s="21"/>
      <c r="M63" s="19"/>
      <c r="N63" s="20"/>
      <c r="O63" s="21"/>
      <c r="P63" s="19"/>
      <c r="Q63" s="20"/>
      <c r="R63" s="21"/>
      <c r="S63" s="22"/>
      <c r="T63" s="20"/>
      <c r="U63" s="21"/>
      <c r="V63" s="19"/>
      <c r="W63" s="20"/>
      <c r="X63" s="21"/>
      <c r="Y63" s="19"/>
      <c r="Z63" s="20"/>
      <c r="AA63" s="21"/>
      <c r="AB63" s="17"/>
      <c r="AC63" s="17"/>
      <c r="AD63" s="17"/>
    </row>
    <row r="64" s="34" customFormat="true" ht="39.25" hidden="false" customHeight="true" outlineLevel="0" collapsed="false">
      <c r="A64" s="24" t="s">
        <v>150</v>
      </c>
      <c r="B64" s="23"/>
      <c r="C64" s="25"/>
      <c r="D64" s="26"/>
      <c r="E64" s="88"/>
      <c r="F64" s="28" t="s">
        <v>94</v>
      </c>
      <c r="G64" s="89"/>
      <c r="H64" s="90" t="s">
        <v>26</v>
      </c>
      <c r="I64" s="91"/>
      <c r="J64" s="89"/>
      <c r="K64" s="90" t="s">
        <v>27</v>
      </c>
      <c r="L64" s="91"/>
      <c r="M64" s="89"/>
      <c r="N64" s="90" t="s">
        <v>28</v>
      </c>
      <c r="O64" s="91"/>
      <c r="P64" s="89"/>
      <c r="Q64" s="90" t="s">
        <v>29</v>
      </c>
      <c r="R64" s="91"/>
      <c r="S64" s="92"/>
      <c r="T64" s="90" t="s">
        <v>30</v>
      </c>
      <c r="U64" s="91"/>
      <c r="V64" s="89"/>
      <c r="W64" s="90" t="s">
        <v>31</v>
      </c>
      <c r="X64" s="91"/>
      <c r="Y64" s="89"/>
      <c r="Z64" s="90" t="s">
        <v>32</v>
      </c>
      <c r="AA64" s="91"/>
      <c r="AB64" s="93" t="s">
        <v>33</v>
      </c>
      <c r="AC64" s="93"/>
      <c r="AD64" s="93"/>
    </row>
    <row r="65" s="34" customFormat="true" ht="42.5" hidden="false" customHeight="true" outlineLevel="0" collapsed="false">
      <c r="A65" s="94"/>
      <c r="B65" s="94"/>
      <c r="C65" s="94"/>
      <c r="D65" s="95"/>
      <c r="E65" s="96"/>
      <c r="F65" s="28" t="s">
        <v>37</v>
      </c>
      <c r="G65" s="29"/>
      <c r="H65" s="30"/>
      <c r="I65" s="31"/>
      <c r="J65" s="29"/>
      <c r="K65" s="30"/>
      <c r="L65" s="31"/>
      <c r="M65" s="29"/>
      <c r="N65" s="30"/>
      <c r="O65" s="31"/>
      <c r="P65" s="29"/>
      <c r="Q65" s="30"/>
      <c r="R65" s="31"/>
      <c r="S65" s="29"/>
      <c r="T65" s="30"/>
      <c r="U65" s="31"/>
      <c r="V65" s="29"/>
      <c r="W65" s="30"/>
      <c r="X65" s="31"/>
      <c r="Y65" s="29"/>
      <c r="Z65" s="30"/>
      <c r="AA65" s="31"/>
      <c r="AB65" s="33"/>
      <c r="AC65" s="33"/>
      <c r="AD65" s="33"/>
    </row>
    <row r="66" s="34" customFormat="true" ht="33.15" hidden="false" customHeight="true" outlineLevel="0" collapsed="false">
      <c r="A66" s="94"/>
      <c r="B66" s="94"/>
      <c r="C66" s="94"/>
      <c r="D66" s="94"/>
      <c r="E66" s="97"/>
      <c r="F66" s="28" t="s">
        <v>102</v>
      </c>
      <c r="G66" s="37"/>
      <c r="H66" s="30"/>
      <c r="I66" s="38"/>
      <c r="J66" s="37"/>
      <c r="K66" s="30"/>
      <c r="L66" s="38"/>
      <c r="M66" s="37"/>
      <c r="N66" s="30"/>
      <c r="O66" s="39"/>
      <c r="P66" s="37"/>
      <c r="Q66" s="30"/>
      <c r="R66" s="38"/>
      <c r="S66" s="37"/>
      <c r="T66" s="30"/>
      <c r="U66" s="38"/>
      <c r="V66" s="40"/>
      <c r="W66" s="30"/>
      <c r="X66" s="39"/>
      <c r="Y66" s="40"/>
      <c r="Z66" s="30"/>
      <c r="AA66" s="39"/>
      <c r="AB66" s="41"/>
      <c r="AC66" s="30"/>
      <c r="AD66" s="42"/>
    </row>
    <row r="67" s="34" customFormat="true" ht="34.3" hidden="false" customHeight="true" outlineLevel="0" collapsed="false">
      <c r="A67" s="94"/>
      <c r="B67" s="94" t="s">
        <v>103</v>
      </c>
      <c r="C67" s="94"/>
      <c r="D67" s="94"/>
      <c r="E67" s="97"/>
      <c r="F67" s="28" t="s">
        <v>94</v>
      </c>
      <c r="G67" s="89"/>
      <c r="H67" s="90" t="s">
        <v>104</v>
      </c>
      <c r="I67" s="91"/>
      <c r="J67" s="98"/>
      <c r="K67" s="90" t="s">
        <v>105</v>
      </c>
      <c r="L67" s="99"/>
      <c r="M67" s="98"/>
      <c r="N67" s="90"/>
      <c r="O67" s="99"/>
      <c r="P67" s="98"/>
      <c r="Q67" s="90" t="s">
        <v>106</v>
      </c>
      <c r="R67" s="99"/>
      <c r="S67" s="100"/>
      <c r="T67" s="100"/>
      <c r="U67" s="100"/>
      <c r="V67" s="92"/>
      <c r="W67" s="90"/>
      <c r="X67" s="101"/>
      <c r="Y67" s="92"/>
      <c r="Z67" s="90"/>
      <c r="AA67" s="101"/>
      <c r="AB67" s="89"/>
      <c r="AC67" s="90"/>
      <c r="AD67" s="91"/>
    </row>
    <row r="68" s="34" customFormat="true" ht="34.3" hidden="false" customHeight="true" outlineLevel="0" collapsed="false">
      <c r="A68" s="94"/>
      <c r="B68" s="94"/>
      <c r="C68" s="94"/>
      <c r="D68" s="94"/>
      <c r="E68" s="97"/>
      <c r="F68" s="28" t="s">
        <v>37</v>
      </c>
      <c r="G68" s="102"/>
      <c r="H68" s="103"/>
      <c r="I68" s="104"/>
      <c r="J68" s="41"/>
      <c r="K68" s="30"/>
      <c r="L68" s="42"/>
      <c r="M68" s="72"/>
      <c r="N68" s="30"/>
      <c r="O68" s="73"/>
      <c r="P68" s="29"/>
      <c r="Q68" s="32"/>
      <c r="R68" s="31"/>
      <c r="S68" s="105"/>
      <c r="T68" s="106"/>
      <c r="U68" s="107"/>
      <c r="V68" s="40"/>
      <c r="W68" s="30"/>
      <c r="X68" s="39"/>
      <c r="Y68" s="40"/>
      <c r="Z68" s="30"/>
      <c r="AA68" s="39"/>
      <c r="AB68" s="41"/>
      <c r="AC68" s="30"/>
      <c r="AD68" s="42"/>
    </row>
    <row r="69" s="34" customFormat="true" ht="34.3" hidden="false" customHeight="true" outlineLevel="0" collapsed="false">
      <c r="A69" s="35"/>
      <c r="B69" s="35"/>
      <c r="C69" s="108"/>
      <c r="D69" s="35"/>
      <c r="E69" s="36"/>
      <c r="F69" s="28" t="s">
        <v>102</v>
      </c>
      <c r="G69" s="109"/>
      <c r="H69" s="30"/>
      <c r="I69" s="110"/>
      <c r="J69" s="109"/>
      <c r="K69" s="32"/>
      <c r="L69" s="110"/>
      <c r="M69" s="72"/>
      <c r="N69" s="30"/>
      <c r="O69" s="73"/>
      <c r="P69" s="37"/>
      <c r="Q69" s="30"/>
      <c r="R69" s="38"/>
      <c r="S69" s="29"/>
      <c r="T69" s="32"/>
      <c r="U69" s="31"/>
      <c r="V69" s="40"/>
      <c r="W69" s="30"/>
      <c r="X69" s="39"/>
      <c r="Y69" s="40"/>
      <c r="Z69" s="30"/>
      <c r="AA69" s="39"/>
      <c r="AB69" s="41"/>
      <c r="AC69" s="30"/>
      <c r="AD69" s="42"/>
    </row>
  </sheetData>
  <mergeCells count="63">
    <mergeCell ref="A1:AD1"/>
    <mergeCell ref="A2:I4"/>
    <mergeCell ref="J2:O4"/>
    <mergeCell ref="P2:U4"/>
    <mergeCell ref="V2:AD2"/>
    <mergeCell ref="V3:AD3"/>
    <mergeCell ref="V4:AD4"/>
    <mergeCell ref="A5:I9"/>
    <mergeCell ref="J5:O7"/>
    <mergeCell ref="P5:U7"/>
    <mergeCell ref="V5:AD5"/>
    <mergeCell ref="V6:AD6"/>
    <mergeCell ref="V7:AD7"/>
    <mergeCell ref="J8:O8"/>
    <mergeCell ref="P8:U8"/>
    <mergeCell ref="V8:AD8"/>
    <mergeCell ref="J9:O9"/>
    <mergeCell ref="P9:U9"/>
    <mergeCell ref="V9:AD9"/>
    <mergeCell ref="A10:AD10"/>
    <mergeCell ref="A11:AA14"/>
    <mergeCell ref="AB11:AD14"/>
    <mergeCell ref="A15:B15"/>
    <mergeCell ref="AB16:AD16"/>
    <mergeCell ref="AB17:AD17"/>
    <mergeCell ref="AB19:AD19"/>
    <mergeCell ref="AB22:AD22"/>
    <mergeCell ref="AB24:AD24"/>
    <mergeCell ref="A26:B27"/>
    <mergeCell ref="C26:D27"/>
    <mergeCell ref="M26:O26"/>
    <mergeCell ref="T26:U26"/>
    <mergeCell ref="K27:L27"/>
    <mergeCell ref="M27:O27"/>
    <mergeCell ref="T27:U27"/>
    <mergeCell ref="Z27:AA27"/>
    <mergeCell ref="AB28:AD28"/>
    <mergeCell ref="AB30:AD30"/>
    <mergeCell ref="AB32:AD32"/>
    <mergeCell ref="AB33:AD33"/>
    <mergeCell ref="B34:B35"/>
    <mergeCell ref="S35:U35"/>
    <mergeCell ref="AB38:AD38"/>
    <mergeCell ref="AB39:AD39"/>
    <mergeCell ref="B40:B41"/>
    <mergeCell ref="S41:U41"/>
    <mergeCell ref="AB44:AD44"/>
    <mergeCell ref="AB45:AD45"/>
    <mergeCell ref="B46:B47"/>
    <mergeCell ref="S47:U47"/>
    <mergeCell ref="AB50:AD50"/>
    <mergeCell ref="AB51:AD51"/>
    <mergeCell ref="B52:B53"/>
    <mergeCell ref="S53:U53"/>
    <mergeCell ref="AB56:AD56"/>
    <mergeCell ref="AB57:AD57"/>
    <mergeCell ref="S59:U59"/>
    <mergeCell ref="A62:B62"/>
    <mergeCell ref="AB63:AD63"/>
    <mergeCell ref="AB64:AD64"/>
    <mergeCell ref="AB65:AD65"/>
    <mergeCell ref="B66:B67"/>
    <mergeCell ref="S67:U67"/>
  </mergeCells>
  <hyperlinks>
    <hyperlink ref="A17" r:id="rId1" display="SBC P01"/>
    <hyperlink ref="A19" r:id="rId2" display="SBC P02"/>
    <hyperlink ref="A22" r:id="rId3" display="SBC P03"/>
    <hyperlink ref="A24" r:id="rId4" display="SBC P04"/>
    <hyperlink ref="A28" r:id="rId5" display="SBC P05"/>
    <hyperlink ref="A30" r:id="rId6" display="SBC P06"/>
    <hyperlink ref="A32" r:id="rId7" display="SBC P07"/>
    <hyperlink ref="A38" r:id="rId8" display="SBC P08"/>
    <hyperlink ref="A44" r:id="rId9" display="SBC P09"/>
    <hyperlink ref="A50" r:id="rId10" display="SBC P10"/>
    <hyperlink ref="A56" r:id="rId11" display="SBC P1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43954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cp:lastPrinted>2006-05-24T14:06:48Z</cp:lastPrinted>
  <dcterms:modified xsi:type="dcterms:W3CDTF">2024-02-15T15:13:47Z</dcterms:modified>
  <cp:revision>1022</cp:revision>
  <dc:subject/>
  <dc:title/>
</cp:coreProperties>
</file>