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Re'!$1:$11</definedName>
    <definedName function="false" hidden="false" name="Excel_BuiltIn_Print_Titles_1" vbProcedure="false">'Collected Ge Detector Sample Re'!$11:$11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<sst xmlns="http://schemas.openxmlformats.org/spreadsheetml/2006/main" count="1869" uniqueCount="367">
  <si>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</si>
  <si>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</si>
  <si>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</si>
  <si>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</si>
  <si>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</si>
  <si>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</si>
  <si>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</si>
  <si>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</si>
  <si>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</si>
  <si>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</si>
  <si>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</si>
  <si>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</si>
  <si>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</si>
  <si>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</si>
  <si>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</si>
  <si>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</si>
  <si>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</si>
  <si>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</si>
  <si>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</si>
  <si>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Measurements of the Vue des Alpes Detector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</si>
  <si>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</si>
  <si>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</si>
  <si>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</si>
  <si>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</si>
  <si>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</si>
  <si>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</si>
  <si>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</si>
  <si>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Efficiency assumes no samples</t>
  </si>
  <si>
    <t xml:space="preserve">171213
171218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</si>
  <si>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</si>
  <si>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</si>
  <si>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</si>
  <si>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</si>
  <si>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</si>
  <si>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</si>
  <si>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</si>
  <si>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</si>
  <si>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</si>
  <si>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</si>
  <si>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</si>
  <si>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</si>
  <si>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</si>
  <si>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</si>
  <si>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54Mn:</t>
  </si>
  <si>
    <t xml:space="preserve">228Ac:</t>
  </si>
  <si>
    <t xml:space="preserve">&lt;0.67</t>
  </si>
  <si>
    <t xml:space="preserve">&lt;0.081</t>
  </si>
  <si>
    <t xml:space="preserve">Background 2</t>
  </si>
  <si>
    <t xml:space="preserve">&lt;0.98</t>
  </si>
  <si>
    <t xml:space="preserve">&lt;0.12</t>
  </si>
  <si>
    <t xml:space="preserve">Background 3</t>
  </si>
  <si>
    <t xml:space="preserve">180319
180417</t>
  </si>
  <si>
    <t xml:space="preserve">&lt;0.068</t>
  </si>
  <si>
    <t xml:space="preserve">Background 4</t>
  </si>
  <si>
    <t xml:space="preserve">180522
18053001
180801</t>
  </si>
  <si>
    <t xml:space="preserve">Background 5</t>
  </si>
  <si>
    <t xml:space="preserve">190910
190914
190915
</t>
  </si>
  <si>
    <t xml:space="preserve">&lt;0.052</t>
  </si>
  <si>
    <t xml:space="preserve">Background 6</t>
  </si>
  <si>
    <t xml:space="preserve">200324
200430</t>
  </si>
  <si>
    <t xml:space="preserve">Background 7</t>
  </si>
  <si>
    <t xml:space="preserve">210111
210119</t>
  </si>
  <si>
    <t xml:space="preserve">&lt;1.55</t>
  </si>
  <si>
    <t xml:space="preserve">&lt;0.21</t>
  </si>
  <si>
    <t xml:space="preserve">Combined Background</t>
  </si>
  <si>
    <t xml:space="preserve">Combined Backgrounds of Runs 1+2+3+4+5</t>
  </si>
  <si>
    <t xml:space="preserve">Completed Sample Measurements Counted on the Vue des Alpes Detector</t>
  </si>
  <si>
    <t xml:space="preserve">The measurements of the samples below take into account the background measurement shown above. If a measurement is below the background then the upper bound shown is the 90% confidence limit.</t>
  </si>
  <si>
    <t xml:space="preserve">SNOLAB Measurements:</t>
  </si>
  <si>
    <t xml:space="preserve">SNOLAB V01</t>
  </si>
  <si>
    <t xml:space="preserve">Background is NOT subtracted</t>
  </si>
  <si>
    <t xml:space="preserve">Acrylic Sample Beaker H</t>
  </si>
  <si>
    <t xml:space="preserve">SNOLAB V01A</t>
  </si>
  <si>
    <t xml:space="preserve">Background Subtracted</t>
  </si>
  <si>
    <t xml:space="preserve">&lt;0.095</t>
  </si>
  <si>
    <t xml:space="preserve">&lt;0.26</t>
  </si>
  <si>
    <t xml:space="preserve">&lt;0.096</t>
  </si>
  <si>
    <t xml:space="preserve">&lt;0.082</t>
  </si>
  <si>
    <t xml:space="preserve">SNOLAB V02</t>
  </si>
  <si>
    <t xml:space="preserve">Lot No. A4B8 02/20</t>
  </si>
  <si>
    <t xml:space="preserve">1871.5 g</t>
  </si>
  <si>
    <t xml:space="preserve">Alconox</t>
  </si>
  <si>
    <t xml:space="preserve">Alconox Inc.</t>
  </si>
  <si>
    <t xml:space="preserve">(mBq/kg)</t>
  </si>
  <si>
    <t xml:space="preserve">&lt;0.65</t>
  </si>
  <si>
    <t xml:space="preserve">(ppb or ppm)</t>
  </si>
  <si>
    <t xml:space="preserve">&lt;79.93</t>
  </si>
  <si>
    <t xml:space="preserve">&lt;1.21</t>
  </si>
  <si>
    <t xml:space="preserve">SNOLAB V03</t>
  </si>
  <si>
    <t xml:space="preserve">Sterling AP 308/3-8L, AWS E308-16, E308L-16</t>
  </si>
  <si>
    <t xml:space="preserve">2294.9 g</t>
  </si>
  <si>
    <t xml:space="preserve">Premium Welding Electrodes --- Calibration</t>
  </si>
  <si>
    <t xml:space="preserve">McKay Welding Products, Troy, Ohio, Lot No 24L056,  Heat No. 738228</t>
  </si>
  <si>
    <t xml:space="preserve">&lt;1.68</t>
  </si>
  <si>
    <t xml:space="preserve">&lt;6.29</t>
  </si>
  <si>
    <t xml:space="preserve">NM</t>
  </si>
  <si>
    <t xml:space="preserve">SNOLAB V04</t>
  </si>
  <si>
    <t xml:space="preserve">Sources prepared on Nov 21, 2019</t>
  </si>
  <si>
    <t xml:space="preserve">4.4 g</t>
  </si>
  <si>
    <t xml:space="preserve">Calibration Source Wipes</t>
  </si>
  <si>
    <t xml:space="preserve">The Kimwipes are from sources SRS-19-004</t>
  </si>
  <si>
    <t xml:space="preserve">Standard Background Subtraction Using Combined Backgrounds</t>
  </si>
  <si>
    <t xml:space="preserve">&lt;48.00</t>
  </si>
  <si>
    <t xml:space="preserve">&lt;229.50</t>
  </si>
  <si>
    <t xml:space="preserve">SNOLAB V04A</t>
  </si>
  <si>
    <t xml:space="preserve">Background Subtraction Using The Results from SNOLAB 05</t>
  </si>
  <si>
    <t xml:space="preserve">&lt;23.57</t>
  </si>
  <si>
    <t xml:space="preserve">&lt;137.40</t>
  </si>
  <si>
    <t xml:space="preserve">&lt;944.30</t>
  </si>
  <si>
    <t xml:space="preserve">SNOLAB V05</t>
  </si>
  <si>
    <t xml:space="preserve">Sample prepared on Dec 05, 2019</t>
  </si>
  <si>
    <t xml:space="preserve">Kimwipes Blank</t>
  </si>
  <si>
    <t xml:space="preserve">These are clean Kimwipes  </t>
  </si>
  <si>
    <t xml:space="preserve">&lt;14.59</t>
  </si>
  <si>
    <t xml:space="preserve">&lt;83.35</t>
  </si>
  <si>
    <t xml:space="preserve">&lt;43.88</t>
  </si>
  <si>
    <t xml:space="preserve">SNOLAB V06</t>
  </si>
  <si>
    <t xml:space="preserve">Vial cap is downwards</t>
  </si>
  <si>
    <t xml:space="preserve">0.832 g</t>
  </si>
  <si>
    <t xml:space="preserve">191219
191220</t>
  </si>
  <si>
    <t xml:space="preserve">19-004-K2 nEXO Calibration Sample</t>
  </si>
  <si>
    <t xml:space="preserve">Specific Activity: 14.0 +- 0.09 Bq of 40K / [g RGK-1]</t>
  </si>
  <si>
    <t xml:space="preserve">&lt;981.60</t>
  </si>
  <si>
    <t xml:space="preserve">[11.57 – 11.72] Bq, 3-sigma range</t>
  </si>
  <si>
    <t xml:space="preserve">(Bq)</t>
  </si>
  <si>
    <t xml:space="preserve">&lt;1864.00</t>
  </si>
  <si>
    <t xml:space="preserve">SNOLAB V07</t>
  </si>
  <si>
    <t xml:space="preserve">Vial cap is upwards</t>
  </si>
  <si>
    <t xml:space="preserve">2.046 g</t>
  </si>
  <si>
    <t xml:space="preserve">19-004-U1 nEXO Calibration Sample</t>
  </si>
  <si>
    <t xml:space="preserve">Specific Activity: 4.94 +- 0.03 Bq of 238U / [g RGU-1]</t>
  </si>
  <si>
    <t xml:space="preserve">&lt;637.00</t>
  </si>
  <si>
    <t xml:space="preserve">&lt;3318.00</t>
  </si>
  <si>
    <t xml:space="preserve">[10.04 – 10.17] Bq, 3-sigma range</t>
  </si>
  <si>
    <t xml:space="preserve">Average:</t>
  </si>
  <si>
    <t xml:space="preserve">&lt;10990.00</t>
  </si>
  <si>
    <t xml:space="preserve">&lt;960.20</t>
  </si>
  <si>
    <t xml:space="preserve">&lt;8204.00</t>
  </si>
  <si>
    <t xml:space="preserve">SNOLAB V08</t>
  </si>
  <si>
    <t xml:space="preserve">3.327 g</t>
  </si>
  <si>
    <t xml:space="preserve">19-004-T1 nEXO Calibration Sample</t>
  </si>
  <si>
    <t xml:space="preserve">Specific Activity: 3.25 +- 0.07 Bq of 232Th / [g RGTh-1]</t>
  </si>
  <si>
    <t xml:space="preserve">&lt;1441.00</t>
  </si>
  <si>
    <t xml:space="preserve">&lt;729.70</t>
  </si>
  <si>
    <t xml:space="preserve">[10.58 – 11.05] Bq,
 3-sigma range</t>
  </si>
  <si>
    <t xml:space="preserve">Sample Strength:</t>
  </si>
  <si>
    <t xml:space="preserve">&lt;1159000.00</t>
  </si>
  <si>
    <t xml:space="preserve">SNOLAB V09</t>
  </si>
  <si>
    <t xml:space="preserve">&lt;437.50</t>
  </si>
  <si>
    <t xml:space="preserve">&lt;1728.00</t>
  </si>
  <si>
    <t xml:space="preserve">[11.57 – 11.72 Bq,
 3-sigma range</t>
  </si>
  <si>
    <t xml:space="preserve">&lt;1627.00</t>
  </si>
  <si>
    <t xml:space="preserve">SNOLAB V10</t>
  </si>
  <si>
    <t xml:space="preserve">G.F. Thompson Co Ltd.</t>
  </si>
  <si>
    <t xml:space="preserve">78.7 g</t>
  </si>
  <si>
    <t xml:space="preserve">Masters Pro-Dope with Teflon</t>
  </si>
  <si>
    <t xml:space="preserve">Newmarket ON</t>
  </si>
  <si>
    <t xml:space="preserve">&lt;64.63</t>
  </si>
  <si>
    <t xml:space="preserve">Pipe Sealant</t>
  </si>
  <si>
    <t xml:space="preserve">SNOLAB V11</t>
  </si>
  <si>
    <t xml:space="preserve">2.102 g</t>
  </si>
  <si>
    <t xml:space="preserve">19-004-U2 nEXO Calibration Sample</t>
  </si>
  <si>
    <t xml:space="preserve">&lt;15330.00</t>
  </si>
  <si>
    <t xml:space="preserve">&lt;336.50</t>
  </si>
  <si>
    <t xml:space="preserve">&lt;1583.00</t>
  </si>
  <si>
    <t xml:space="preserve">[10.32 – 10.45] Bq,
 3-sigma range</t>
  </si>
  <si>
    <t xml:space="preserve">&lt;472.00</t>
  </si>
  <si>
    <t xml:space="preserve">&lt;461.00</t>
  </si>
  <si>
    <t xml:space="preserve">SNOLAB V12</t>
  </si>
  <si>
    <t xml:space="preserve">3.180 g</t>
  </si>
  <si>
    <t xml:space="preserve">19-004-T2 nEXO Calibration Sample</t>
  </si>
  <si>
    <t xml:space="preserve">&lt;1361.00</t>
  </si>
  <si>
    <t xml:space="preserve">&lt;610.70</t>
  </si>
  <si>
    <t xml:space="preserve">[10.11 – 10.56] Bq,
 3-sigma range</t>
  </si>
  <si>
    <t xml:space="preserve">&lt;453000.00</t>
  </si>
  <si>
    <t xml:space="preserve">SNOLAB V13</t>
  </si>
  <si>
    <t xml:space="preserve">0.626 g</t>
  </si>
  <si>
    <t xml:space="preserve">19-004-K1 nEXO Calibration Sample</t>
  </si>
  <si>
    <t xml:space="preserve">&lt;311.40</t>
  </si>
  <si>
    <t xml:space="preserve">&lt;1200.00</t>
  </si>
  <si>
    <t xml:space="preserve">&lt;1641.00</t>
  </si>
  <si>
    <t xml:space="preserve">[ 8.70 – 8.82] Bq,
 3-sigma range</t>
  </si>
  <si>
    <t xml:space="preserve">&lt;562400.00</t>
  </si>
  <si>
    <t xml:space="preserve">&lt;928.20</t>
  </si>
  <si>
    <t xml:space="preserve">&lt;933.30</t>
  </si>
  <si>
    <t xml:space="preserve">&lt;4932.00</t>
  </si>
  <si>
    <t xml:space="preserve">SNOLAB V14</t>
  </si>
  <si>
    <t xml:space="preserve">Part No: FG-p</t>
  </si>
  <si>
    <t xml:space="preserve">63.9 g</t>
  </si>
  <si>
    <t xml:space="preserve">Plastic Process Equipment Inc. 
Food Grade Anti-Seize Thread Compound</t>
  </si>
  <si>
    <t xml:space="preserve">Macedonia, OH, 44056</t>
  </si>
  <si>
    <t xml:space="preserve">&lt;4.27</t>
  </si>
  <si>
    <t xml:space="preserve">Pipe Sealant
Fortified with PTFE</t>
  </si>
  <si>
    <t xml:space="preserve">&lt;70.64</t>
  </si>
  <si>
    <t xml:space="preserve">&lt;9.71</t>
  </si>
  <si>
    <t xml:space="preserve">SNOLAB V15</t>
  </si>
  <si>
    <t xml:space="preserve">Type: 801-16-BLU</t>
  </si>
  <si>
    <t xml:space="preserve">357.4 g</t>
  </si>
  <si>
    <t xml:space="preserve">Push Lok Plus Muli-Purpose Hose </t>
  </si>
  <si>
    <t xml:space="preserve">Parker Hannifin Corp</t>
  </si>
  <si>
    <t xml:space="preserve">&lt;5.85</t>
  </si>
  <si>
    <t xml:space="preserve">&lt;124.20</t>
  </si>
  <si>
    <t xml:space="preserve">SNOLAB V16</t>
  </si>
  <si>
    <t xml:space="preserve">¾” Natural polypropylene</t>
  </si>
  <si>
    <t xml:space="preserve">623.5 g</t>
  </si>
  <si>
    <t xml:space="preserve">200213
200214</t>
  </si>
  <si>
    <t xml:space="preserve">ENPURE Polypropylene Tubing</t>
  </si>
  <si>
    <t xml:space="preserve">Type: SCH-80 Natural</t>
  </si>
  <si>
    <t xml:space="preserve">&lt;1.34</t>
  </si>
  <si>
    <t xml:space="preserve">&lt;1.20</t>
  </si>
  <si>
    <t xml:space="preserve">Lot: JJ05-B-12021321352</t>
  </si>
  <si>
    <t xml:space="preserve">&lt;6.47</t>
  </si>
  <si>
    <t xml:space="preserve">&lt;3.34</t>
  </si>
  <si>
    <t xml:space="preserve">SNOLAB V17</t>
  </si>
  <si>
    <t xml:space="preserve">Clear Non-Toxic PVC with Polyester Braid and Rigid PVC Helix</t>
  </si>
  <si>
    <t xml:space="preserve">240.5 g</t>
  </si>
  <si>
    <t xml:space="preserve">Reinforced FDA PVC Suction Hose</t>
  </si>
  <si>
    <t xml:space="preserve">&lt;3.93</t>
  </si>
  <si>
    <t xml:space="preserve">&lt;3.08</t>
  </si>
  <si>
    <t xml:space="preserve">&lt;2.38</t>
  </si>
  <si>
    <t xml:space="preserve">SNOLAB V18</t>
  </si>
  <si>
    <t xml:space="preserve">NIST Sample</t>
  </si>
  <si>
    <t xml:space="preserve">28.825 g</t>
  </si>
  <si>
    <t xml:space="preserve">200225
200302</t>
  </si>
  <si>
    <t xml:space="preserve">Powdered Ocean Sediment Calibration Sample</t>
  </si>
  <si>
    <t xml:space="preserve">Cross Comparison Sample A</t>
  </si>
  <si>
    <t xml:space="preserve">&lt;29.11</t>
  </si>
  <si>
    <t xml:space="preserve">Sample placed directly on top of the detector</t>
  </si>
  <si>
    <t xml:space="preserve">241Am</t>
  </si>
  <si>
    <t xml:space="preserve">&lt;15060.00</t>
  </si>
  <si>
    <t xml:space="preserve">&lt;452.60</t>
  </si>
  <si>
    <t xml:space="preserve">SNOLAB V19</t>
  </si>
  <si>
    <t xml:space="preserve">33.454 g</t>
  </si>
  <si>
    <t xml:space="preserve">Cross Comparison Sample B</t>
  </si>
  <si>
    <t xml:space="preserve">&lt;25.82</t>
  </si>
  <si>
    <t xml:space="preserve">&lt;8362.00</t>
  </si>
  <si>
    <t xml:space="preserve">&lt;272.30</t>
  </si>
  <si>
    <t xml:space="preserve">SNOLAB V20</t>
  </si>
  <si>
    <t xml:space="preserve">Lake in City of Greater Sudbury, Ontario</t>
  </si>
  <si>
    <t xml:space="preserve">993.9 g</t>
  </si>
  <si>
    <t xml:space="preserve">Long Lake Water</t>
  </si>
  <si>
    <t xml:space="preserve">Sample collected on 2019-10-14 at 16:54</t>
  </si>
  <si>
    <t xml:space="preserve">&lt;12.40</t>
  </si>
  <si>
    <t xml:space="preserve">&lt;0.27</t>
  </si>
  <si>
    <t xml:space="preserve">&lt;0.61</t>
  </si>
  <si>
    <t xml:space="preserve">&lt;0.15</t>
  </si>
  <si>
    <t xml:space="preserve">Sample placed in beaker “∆”</t>
  </si>
  <si>
    <t xml:space="preserve">&lt;0.38</t>
  </si>
  <si>
    <t xml:space="preserve">SNOLAB V21</t>
  </si>
  <si>
    <t xml:space="preserve">981.4 g</t>
  </si>
  <si>
    <t xml:space="preserve">200610
200624</t>
  </si>
  <si>
    <t xml:space="preserve">Simon Lake Water</t>
  </si>
  <si>
    <t xml:space="preserve">Sample collected on 2019-11-01 at 18:15</t>
  </si>
  <si>
    <t xml:space="preserve">&lt;0.44</t>
  </si>
  <si>
    <t xml:space="preserve">&lt;0.82</t>
  </si>
  <si>
    <t xml:space="preserve">&lt;0.46</t>
  </si>
  <si>
    <t xml:space="preserve">Sample placed in beaker “H”</t>
  </si>
  <si>
    <t xml:space="preserve">&lt;2.80</t>
  </si>
  <si>
    <t xml:space="preserve">SNOLAB V22</t>
  </si>
  <si>
    <t xml:space="preserve">935.2 g</t>
  </si>
  <si>
    <t xml:space="preserve">Robinson Lake Water</t>
  </si>
  <si>
    <t xml:space="preserve">Sample collected on 2019-10-22 at 12:43</t>
  </si>
  <si>
    <t xml:space="preserve">&lt;0.33</t>
  </si>
  <si>
    <t xml:space="preserve">&lt;0.14</t>
  </si>
  <si>
    <r>
      <rPr>
        <sz val="8"/>
        <rFont val="Bitstream Vera Serif"/>
        <family val="1"/>
        <charset val="1"/>
      </rPr>
      <t xml:space="preserve">Sample placed in beaker “</t>
    </r>
    <r>
      <rPr>
        <sz val="8"/>
        <rFont val="Courier New"/>
        <family val="3"/>
        <charset val="1"/>
      </rPr>
      <t xml:space="preserve">□</t>
    </r>
    <r>
      <rPr>
        <sz val="8"/>
        <rFont val="Bitstream Vera Serif"/>
        <family val="1"/>
        <charset val="1"/>
      </rPr>
      <t xml:space="preserve">”</t>
    </r>
  </si>
  <si>
    <t xml:space="preserve">SNOLAB V23</t>
  </si>
  <si>
    <t xml:space="preserve">986.0 g</t>
  </si>
  <si>
    <t xml:space="preserve">Meatbird Lake Water</t>
  </si>
  <si>
    <t xml:space="preserve">Sample collected on 2019-10-08 at 10:50</t>
  </si>
  <si>
    <t xml:space="preserve">&lt;13.83</t>
  </si>
  <si>
    <t xml:space="preserve">&lt;0.32</t>
  </si>
  <si>
    <t xml:space="preserve">&lt;0.39</t>
  </si>
  <si>
    <t xml:space="preserve">&lt;567.10</t>
  </si>
  <si>
    <t xml:space="preserve">SNOLAB V24</t>
  </si>
  <si>
    <t xml:space="preserve">842.7 g</t>
  </si>
  <si>
    <t xml:space="preserve">200811
20081101</t>
  </si>
  <si>
    <t xml:space="preserve">Kelly Lake Water</t>
  </si>
  <si>
    <t xml:space="preserve">Sample collected on 2019-10-7 at 10:30</t>
  </si>
  <si>
    <t xml:space="preserve">&lt;0.60</t>
  </si>
  <si>
    <t xml:space="preserve">&lt;0.24</t>
  </si>
  <si>
    <t xml:space="preserve">&lt;0.43</t>
  </si>
  <si>
    <t xml:space="preserve">SNOLAB V25</t>
  </si>
  <si>
    <t xml:space="preserve">1032.2 g</t>
  </si>
  <si>
    <t xml:space="preserve">Sample collected on 2020-09-19 at 14:30</t>
  </si>
  <si>
    <t xml:space="preserve">&lt;29.58</t>
  </si>
  <si>
    <t xml:space="preserve">&lt;1.04</t>
  </si>
  <si>
    <t xml:space="preserve">&lt;0.16</t>
  </si>
  <si>
    <t xml:space="preserve">SNOLAB V26</t>
  </si>
  <si>
    <t xml:space="preserve">985.3 g</t>
  </si>
  <si>
    <t xml:space="preserve">St. Charles Lake Water</t>
  </si>
  <si>
    <t xml:space="preserve">Sample collected on 2020-09-19 at 14:53</t>
  </si>
  <si>
    <t xml:space="preserve">SNOLAB V27</t>
  </si>
  <si>
    <t xml:space="preserve">956.4 g</t>
  </si>
  <si>
    <t xml:space="preserve">Sample collected on 2020-09-27 at 15:00</t>
  </si>
  <si>
    <t xml:space="preserve">&lt;16.85</t>
  </si>
  <si>
    <t xml:space="preserve">&lt;0.63</t>
  </si>
  <si>
    <t xml:space="preserve">&lt;0.31</t>
  </si>
  <si>
    <t xml:space="preserve">&lt;0.84</t>
  </si>
  <si>
    <t xml:space="preserve">SNOLAB V28</t>
  </si>
  <si>
    <t xml:space="preserve">Lake Bed Sand from Lohi Lake in City of Greater Sudbury, Ontario</t>
  </si>
  <si>
    <t xml:space="preserve">600.4 g</t>
  </si>
  <si>
    <t xml:space="preserve">Lohi Lake Sand</t>
  </si>
  <si>
    <t xml:space="preserve">Sample collected on 2020-09-19 at 17:10</t>
  </si>
  <si>
    <t xml:space="preserve">N/D – No observable signal due to U &amp; Th Interference</t>
  </si>
  <si>
    <t xml:space="preserve">&lt;27.73</t>
  </si>
  <si>
    <t xml:space="preserve">SNOLAB V29</t>
  </si>
  <si>
    <t xml:space="preserve">Lake Bed Sand from Ramsey Lake in City of Greater Sudbury, Ontario</t>
  </si>
  <si>
    <t xml:space="preserve">605.1 g</t>
  </si>
  <si>
    <t xml:space="preserve">Ramsey Lake Sand</t>
  </si>
  <si>
    <t xml:space="preserve">Sample collected on 2020-09-15 at 18:50</t>
  </si>
  <si>
    <t xml:space="preserve">&lt;34.32</t>
  </si>
  <si>
    <t xml:space="preserve">SNOLAB V30</t>
  </si>
  <si>
    <t xml:space="preserve">Lake Bed Sand from St Charles Lake in City of Greater Sudbury, Ontario</t>
  </si>
  <si>
    <t xml:space="preserve">591.6 g</t>
  </si>
  <si>
    <t xml:space="preserve">St Charles Lake Sand</t>
  </si>
  <si>
    <t xml:space="preserve">Sample collected on 2020-09-19 at 14:55</t>
  </si>
  <si>
    <t xml:space="preserve">&lt;266100.00</t>
  </si>
  <si>
    <t xml:space="preserve">SNOLAB V31</t>
  </si>
  <si>
    <t xml:space="preserve">1023.10 g</t>
  </si>
  <si>
    <t xml:space="preserve">Vermillion  Lake Water</t>
  </si>
  <si>
    <t xml:space="preserve">Sample collected on 2020-10-23 at 13:00</t>
  </si>
  <si>
    <t xml:space="preserve">&lt;0.42</t>
  </si>
  <si>
    <t xml:space="preserve">&lt;0.22</t>
  </si>
  <si>
    <t xml:space="preserve">&lt;1381.00</t>
  </si>
  <si>
    <t xml:space="preserve">SNOLAB V32</t>
  </si>
  <si>
    <t xml:space="preserve">961.0 g</t>
  </si>
  <si>
    <t xml:space="preserve">Meatbird Lake  Water</t>
  </si>
  <si>
    <t xml:space="preserve">Sample collected on October 05, 2020 @ 14:00</t>
  </si>
  <si>
    <t xml:space="preserve">&lt;24.71</t>
  </si>
  <si>
    <t xml:space="preserve">&lt;0.30</t>
  </si>
  <si>
    <t xml:space="preserve">SNOLAB V33</t>
  </si>
  <si>
    <t xml:space="preserve">Lucas Cell Coating</t>
  </si>
  <si>
    <t xml:space="preserve">68.3 g</t>
  </si>
  <si>
    <t xml:space="preserve">ZnS(Ag) Powder</t>
  </si>
  <si>
    <t xml:space="preserve">Saint-Gobain</t>
  </si>
  <si>
    <t xml:space="preserve">The sample is also counted in the Well detector as SNOLAB CW10</t>
  </si>
  <si>
    <t xml:space="preserve">&lt;3.30</t>
  </si>
  <si>
    <t xml:space="preserve">&lt;98.38</t>
  </si>
  <si>
    <t xml:space="preserve">&lt;4.37</t>
  </si>
  <si>
    <t xml:space="preserve">&lt;3.09</t>
  </si>
  <si>
    <t xml:space="preserve">&lt;0.89</t>
  </si>
  <si>
    <t xml:space="preserve">&lt;1.33</t>
  </si>
  <si>
    <t xml:space="preserve">&lt;5.33</t>
  </si>
  <si>
    <t xml:space="preserve">SNOLAB V34</t>
  </si>
  <si>
    <t xml:space="preserve">72% Cocoa</t>
  </si>
  <si>
    <t xml:space="preserve">202.9 g</t>
  </si>
  <si>
    <t xml:space="preserve">Merci (Stork) Dark Chocolate</t>
  </si>
  <si>
    <t xml:space="preserve">Made in Germany</t>
  </si>
  <si>
    <t xml:space="preserve">&lt;19.40</t>
  </si>
  <si>
    <t xml:space="preserve">&lt;29620.00</t>
  </si>
  <si>
    <t xml:space="preserve">SNOLAB V35</t>
  </si>
  <si>
    <t xml:space="preserve">Medium Grey</t>
  </si>
  <si>
    <t xml:space="preserve">107.4 g</t>
  </si>
  <si>
    <t xml:space="preserve">Sikafloor 22NA PurCem</t>
  </si>
  <si>
    <t xml:space="preserve">Type: SS-0721</t>
  </si>
  <si>
    <t xml:space="preserve">&lt;29.50</t>
  </si>
  <si>
    <t xml:space="preserve">&lt;207.70</t>
  </si>
  <si>
    <t xml:space="preserve">SNOLAB V36</t>
  </si>
  <si>
    <t xml:space="preserve">200.5 g</t>
  </si>
  <si>
    <t xml:space="preserve">Cadbury Dark Chocolate</t>
  </si>
  <si>
    <t xml:space="preserve">Made in Canada</t>
  </si>
  <si>
    <t xml:space="preserve">&lt;33080.00</t>
  </si>
  <si>
    <t xml:space="preserve">&lt;157.70</t>
  </si>
  <si>
    <t xml:space="preserve">&lt;27.03</t>
  </si>
  <si>
    <t xml:space="preserve">In Progress Sample Measurements Counted on the Vue des Alpes Detector</t>
  </si>
  <si>
    <t xml:space="preserve">In Progress and To Be Measured: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</si>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</sst>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.00"/>
    <numFmt numFmtId="169" formatCode="0"/>
    <numFmt numFmtId="170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sz val="8"/>
      <name val="Courier New"/>
      <family val="3"/>
      <charset val="1"/>
    </font>
    <font>
      <sz val="9"/>
      <name val="Bitstream Vera Serif"/>
      <family val="1"/>
      <charset val="1"/>
    </font>
  </fonts>
  <fills count="1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5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9" borderId="5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3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2" xfId="21"/>
    <cellStyle name="Accent 2 1" xfId="22"/>
    <cellStyle name="Accent 2 2" xfId="23"/>
    <cellStyle name="Accent 3 1" xfId="24"/>
    <cellStyle name="Accent 3 2" xfId="25"/>
    <cellStyle name="Accent 4" xfId="26"/>
    <cellStyle name="Accent 5" xfId="27"/>
    <cellStyle name="Bad 1" xfId="28"/>
    <cellStyle name="Bad 2" xfId="29"/>
    <cellStyle name="Error 1" xfId="30"/>
    <cellStyle name="Error 2" xfId="31"/>
    <cellStyle name="Footnote 1" xfId="32"/>
    <cellStyle name="Footnote 2" xfId="33"/>
    <cellStyle name="Good 1" xfId="34"/>
    <cellStyle name="Good 2" xfId="35"/>
    <cellStyle name="Heading 1 1" xfId="36"/>
    <cellStyle name="Heading 1 2" xfId="37"/>
    <cellStyle name="Heading 2 1" xfId="38"/>
    <cellStyle name="Heading 2 2" xfId="39"/>
    <cellStyle name="Heading 3" xfId="40"/>
    <cellStyle name="Heading 4" xfId="41"/>
    <cellStyle name="Neutral 1" xfId="42"/>
    <cellStyle name="Neutral 2" xfId="43"/>
    <cellStyle name="Note 1" xfId="44"/>
    <cellStyle name="Note 2" xfId="45"/>
    <cellStyle name="Status 1" xfId="46"/>
    <cellStyle name="Status 2" xfId="47"/>
    <cellStyle name="Text 1" xfId="48"/>
    <cellStyle name="Text 2" xfId="49"/>
    <cellStyle name="Warning 1" xfId="50"/>
    <cellStyle name="Warning 2" xfId="51"/>
  </cellStyles>
  <colors>
    <indexedColors>
      <rgbColor rgb="FF000000"/>
      <rgbColor rgb="FFFFFFFF"/>
      <rgbColor rgb="FFCC0000"/>
      <rgbColor rgb="FF00FF00"/>
      <rgbColor rgb="FF0000FF"/>
      <rgbColor rgb="FFFFFBCC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vda/SNOLAB/V01/v01.html" TargetMode="External"/><Relationship Id="rId2" Type="http://schemas.openxmlformats.org/officeDocument/2006/relationships/hyperlink" Target="https://www.snolab.ca/users/services/gamma-assay/vda/SNOLAB/V01/v01.html" TargetMode="External"/><Relationship Id="rId3" Type="http://schemas.openxmlformats.org/officeDocument/2006/relationships/hyperlink" Target="https://www.snolab.ca/users/services/gamma-assay/vda/SNOLAB/V02/v02.html" TargetMode="External"/><Relationship Id="rId4" Type="http://schemas.openxmlformats.org/officeDocument/2006/relationships/hyperlink" Target="https://www.snolab.ca/users/services/gamma-assay/vda/SNOLAB/V03/v03.html" TargetMode="External"/><Relationship Id="rId5" Type="http://schemas.openxmlformats.org/officeDocument/2006/relationships/hyperlink" Target="https://www.snolab.ca/users/services/gamma-assay/vda/SNOLAB/V04/v04.html" TargetMode="External"/><Relationship Id="rId6" Type="http://schemas.openxmlformats.org/officeDocument/2006/relationships/hyperlink" Target="https://www.snolab.ca/users/services/gamma-assay/vda/SNOLAB/V04/v04.html" TargetMode="External"/><Relationship Id="rId7" Type="http://schemas.openxmlformats.org/officeDocument/2006/relationships/hyperlink" Target="https://www.snolab.ca/users/services/gamma-assay/vda/SNOLAB/V05/v05.html" TargetMode="External"/><Relationship Id="rId8" Type="http://schemas.openxmlformats.org/officeDocument/2006/relationships/hyperlink" Target="https://www.snolab.ca/users/services/gamma-assay/vda/SNOLAB/V06/v06.html" TargetMode="External"/><Relationship Id="rId9" Type="http://schemas.openxmlformats.org/officeDocument/2006/relationships/hyperlink" Target="https://www.snolab.ca/users/services/gamma-assay/vda/SNOLAB/V07/v07.html" TargetMode="External"/><Relationship Id="rId10" Type="http://schemas.openxmlformats.org/officeDocument/2006/relationships/hyperlink" Target="https://www.snolab.ca/users/services/gamma-assay/vda/SNOLAB/V08/v08.html" TargetMode="External"/><Relationship Id="rId11" Type="http://schemas.openxmlformats.org/officeDocument/2006/relationships/hyperlink" Target="https://www.snolab.ca/users/services/gamma-assay/vda/SNOLAB/V09/v09.html" TargetMode="External"/><Relationship Id="rId12" Type="http://schemas.openxmlformats.org/officeDocument/2006/relationships/hyperlink" Target="https://www.snolab.ca/users/services/gamma-assay/vda/SNOLAB/V10/v10.html" TargetMode="External"/><Relationship Id="rId13" Type="http://schemas.openxmlformats.org/officeDocument/2006/relationships/hyperlink" Target="https://www.snolab.ca/users/services/gamma-assay/vda/SNOLAB/V11/v11.html" TargetMode="External"/><Relationship Id="rId14" Type="http://schemas.openxmlformats.org/officeDocument/2006/relationships/hyperlink" Target="https://www.snolab.ca/users/services/gamma-assay/vda/SNOLAB/V12/v12.html" TargetMode="External"/><Relationship Id="rId15" Type="http://schemas.openxmlformats.org/officeDocument/2006/relationships/hyperlink" Target="https://www.snolab.ca/users/services/gamma-assay/vda/SNOLAB/V13/v13.html" TargetMode="External"/><Relationship Id="rId16" Type="http://schemas.openxmlformats.org/officeDocument/2006/relationships/hyperlink" Target="https://www.snolab.ca/users/services/gamma-assay/vda/SNOLAB/V14/v14.html" TargetMode="External"/><Relationship Id="rId17" Type="http://schemas.openxmlformats.org/officeDocument/2006/relationships/hyperlink" Target="https://www.snolab.ca/users/services/gamma-assay/vda/SNOLAB/V15/v15.html" TargetMode="External"/><Relationship Id="rId18" Type="http://schemas.openxmlformats.org/officeDocument/2006/relationships/hyperlink" Target="https://www.snolab.ca/users/services/gamma-assay/vda/SNOLAB/V16/v16.html" TargetMode="External"/><Relationship Id="rId19" Type="http://schemas.openxmlformats.org/officeDocument/2006/relationships/hyperlink" Target="https://www.snolab.ca/users/services/gamma-assay/vda/SNOLAB/V17/v17.html" TargetMode="External"/><Relationship Id="rId20" Type="http://schemas.openxmlformats.org/officeDocument/2006/relationships/hyperlink" Target="https://www.snolab.ca/users/services/gamma-assay/vda/SNOLAB/V18/v18.html" TargetMode="External"/><Relationship Id="rId21" Type="http://schemas.openxmlformats.org/officeDocument/2006/relationships/hyperlink" Target="https://www.snolab.ca/users/services/gamma-assay/vda/SNOLAB/V19/V19.html" TargetMode="External"/><Relationship Id="rId22" Type="http://schemas.openxmlformats.org/officeDocument/2006/relationships/hyperlink" Target="https://www.snolab.ca/users/services/gamma-assay/vda/SNOLAB/V20/v20.html" TargetMode="External"/><Relationship Id="rId23" Type="http://schemas.openxmlformats.org/officeDocument/2006/relationships/hyperlink" Target="https://www.snolab.ca/users/services/gamma-assay/vda/SNOLAB/V21/V21.html" TargetMode="External"/><Relationship Id="rId24" Type="http://schemas.openxmlformats.org/officeDocument/2006/relationships/hyperlink" Target="https://www.snolab.ca/users/services/gamma-assay/vda/SNOLAB/V22/V22.html" TargetMode="External"/><Relationship Id="rId25" Type="http://schemas.openxmlformats.org/officeDocument/2006/relationships/hyperlink" Target="https://www.snolab.ca/users/services/gamma-assay/vda/SNOLAB/V23/V23.html" TargetMode="External"/><Relationship Id="rId26" Type="http://schemas.openxmlformats.org/officeDocument/2006/relationships/hyperlink" Target="https://www.snolab.ca/users/services/gamma-assay/vda/SNOLAB/V24/V24.html" TargetMode="External"/><Relationship Id="rId27" Type="http://schemas.openxmlformats.org/officeDocument/2006/relationships/hyperlink" Target="https://www.snolab.ca/users/services/gamma-assay/vda/SNOLAB/V25/V25.html" TargetMode="External"/><Relationship Id="rId28" Type="http://schemas.openxmlformats.org/officeDocument/2006/relationships/hyperlink" Target="https://www.snolab.ca/users/services/gamma-assay/vda/SNOLAB/V26/V26.html" TargetMode="External"/><Relationship Id="rId29" Type="http://schemas.openxmlformats.org/officeDocument/2006/relationships/hyperlink" Target="https://www.snolab.ca/users/services/gamma-assay/vda/SNOLAB/V27/V27.html" TargetMode="External"/><Relationship Id="rId30" Type="http://schemas.openxmlformats.org/officeDocument/2006/relationships/hyperlink" Target="https://www.snolab.ca/users/services/gamma-assay/vda/SNOLAB/V28/V28.html" TargetMode="External"/><Relationship Id="rId31" Type="http://schemas.openxmlformats.org/officeDocument/2006/relationships/hyperlink" Target="https://www.snolab.ca/users/services/gamma-assay/vda/SNOLAB/V29/V29.html" TargetMode="External"/><Relationship Id="rId32" Type="http://schemas.openxmlformats.org/officeDocument/2006/relationships/hyperlink" Target="https://www.snolab.ca/users/services/gamma-assay/vda/SNOLAB/V30/V30.html" TargetMode="External"/><Relationship Id="rId33" Type="http://schemas.openxmlformats.org/officeDocument/2006/relationships/hyperlink" Target="https://www.snolab.ca/users/services/gamma-assay/vda/SNOLAB/V31/V31.html" TargetMode="External"/><Relationship Id="rId34" Type="http://schemas.openxmlformats.org/officeDocument/2006/relationships/hyperlink" Target="https://www.snolab.ca/users/services/gamma-assay/vda/SNOLAB/V32/V32.html" TargetMode="External"/><Relationship Id="rId35" Type="http://schemas.openxmlformats.org/officeDocument/2006/relationships/hyperlink" Target="https://www.snolab.ca/users/services/gamma-assay/vda/SNOLAB/V33/V33.html" TargetMode="External"/><Relationship Id="rId36" Type="http://schemas.openxmlformats.org/officeDocument/2006/relationships/hyperlink" Target="https://www.snolab.ca/users/services/gamma-assay/vda/SNOLAB/V34/V34.html" TargetMode="External"/><Relationship Id="rId37" Type="http://schemas.openxmlformats.org/officeDocument/2006/relationships/hyperlink" Target="https://www.snolab.ca/users/services/gamma-assay/vda/SNOLAB/V35/V35.html" TargetMode="External"/><Relationship Id="rId38" Type="http://schemas.openxmlformats.org/officeDocument/2006/relationships/hyperlink" Target="https://www.snolab.ca/users/services/gamma-assay/vda/SNOLAB/V36/V36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E64053"/>
  <sheetViews>
    <sheetView showFormulas="false" showGridLines="false" showRowColHeaders="true" showZeros="true" rightToLeft="false" tabSelected="true" showOutlineSymbols="true" defaultGridColor="true" view="normal" topLeftCell="A284" colorId="64" zoomScale="95" zoomScaleNormal="95" zoomScalePageLayoutView="100" workbookViewId="0">
      <selection pane="topLeft" activeCell="B290" activeCellId="0" sqref="B290"/>
    </sheetView>
  </sheetViews>
  <sheetFormatPr defaultColWidth="8.4765625" defaultRowHeight="14.1" zeroHeight="false" outlineLevelRow="0" outlineLevelCol="0"/>
  <cols>
    <col collapsed="false" customWidth="true" hidden="false" outlineLevel="0" max="2" min="1" style="1" width="13.47"/>
    <col collapsed="false" customWidth="true" hidden="false" outlineLevel="0" max="3" min="3" style="1" width="7.47"/>
    <col collapsed="false" customWidth="true" hidden="false" outlineLevel="0" max="5" min="4" style="1" width="9.47"/>
    <col collapsed="false" customWidth="true" hidden="false" outlineLevel="0" max="6" min="6" style="2" width="9.47"/>
    <col collapsed="false" customWidth="false" hidden="false" outlineLevel="0" max="7" min="7" style="1" width="8.47"/>
    <col collapsed="false" customWidth="true" hidden="false" outlineLevel="0" max="8" min="8" style="1" width="9.47"/>
    <col collapsed="false" customWidth="true" hidden="false" outlineLevel="0" max="9" min="9" style="1" width="7.47"/>
    <col collapsed="false" customWidth="true" hidden="false" outlineLevel="0" max="10" min="10" style="1" width="8.99"/>
    <col collapsed="false" customWidth="false" hidden="false" outlineLevel="0" max="11" min="11" style="1" width="8.47"/>
    <col collapsed="false" customWidth="true" hidden="false" outlineLevel="0" max="12" min="12" style="1" width="5.47"/>
    <col collapsed="false" customWidth="true" hidden="false" outlineLevel="0" max="13" min="13" style="1" width="9.47"/>
    <col collapsed="false" customWidth="false" hidden="false" outlineLevel="0" max="14" min="14" style="1" width="8.47"/>
    <col collapsed="false" customWidth="true" hidden="false" outlineLevel="0" max="15" min="15" style="1" width="5.47"/>
    <col collapsed="false" customWidth="true" hidden="false" outlineLevel="0" max="16" min="16" style="1" width="7.87"/>
    <col collapsed="false" customWidth="true" hidden="false" outlineLevel="0" max="17" min="17" style="1" width="9.47"/>
    <col collapsed="false" customWidth="true" hidden="false" outlineLevel="0" max="18" min="18" style="1" width="5.47"/>
    <col collapsed="false" customWidth="false" hidden="false" outlineLevel="0" max="19" min="19" style="1" width="8.47"/>
    <col collapsed="false" customWidth="true" hidden="false" outlineLevel="0" max="20" min="20" style="1" width="9.47"/>
    <col collapsed="false" customWidth="true" hidden="false" outlineLevel="0" max="21" min="21" style="1" width="5.47"/>
    <col collapsed="false" customWidth="true" hidden="false" outlineLevel="0" max="22" min="22" style="1" width="9.47"/>
    <col collapsed="false" customWidth="true" hidden="false" outlineLevel="0" max="23" min="23" style="1" width="7.47"/>
    <col collapsed="false" customWidth="true" hidden="false" outlineLevel="0" max="24" min="24" style="1" width="5.47"/>
    <col collapsed="false" customWidth="true" hidden="false" outlineLevel="0" max="25" min="25" style="1" width="6.47"/>
    <col collapsed="false" customWidth="false" hidden="false" outlineLevel="0" max="26" min="26" style="1" width="8.47"/>
    <col collapsed="false" customWidth="true" hidden="false" outlineLevel="0" max="27" min="27" style="1" width="4.47"/>
    <col collapsed="false" customWidth="true" hidden="false" outlineLevel="0" max="28" min="28" style="1" width="6.47"/>
    <col collapsed="false" customWidth="true" hidden="false" outlineLevel="0" max="29" min="29" style="1" width="5.47"/>
    <col collapsed="false" customWidth="true" hidden="false" outlineLevel="0" max="30" min="30" style="1" width="2.48"/>
    <col collapsed="false" customWidth="true" hidden="false" outlineLevel="0" max="31" min="31" style="1" width="5.47"/>
    <col collapsed="false" customWidth="false" hidden="false" outlineLevel="0" max="257" min="32" style="3" width="8.47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6.7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1.2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7.4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4.3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29.85" hidden="false" customHeight="true" outlineLevel="0" collapsed="false">
      <c r="A11" s="13" t="s">
        <v>20</v>
      </c>
      <c r="B11" s="13" t="s">
        <v>21</v>
      </c>
      <c r="C11" s="13" t="s">
        <v>22</v>
      </c>
      <c r="D11" s="13" t="s">
        <v>23</v>
      </c>
      <c r="E11" s="13" t="s">
        <v>24</v>
      </c>
      <c r="F11" s="14" t="s">
        <v>25</v>
      </c>
      <c r="G11" s="13"/>
      <c r="H11" s="15"/>
      <c r="I11" s="16"/>
      <c r="J11" s="17"/>
      <c r="K11" s="15"/>
      <c r="L11" s="16"/>
      <c r="M11" s="17"/>
      <c r="N11" s="15"/>
      <c r="O11" s="16"/>
      <c r="P11" s="17"/>
      <c r="Q11" s="15"/>
      <c r="R11" s="16"/>
      <c r="S11" s="17"/>
      <c r="T11" s="18"/>
      <c r="U11" s="16"/>
      <c r="V11" s="17"/>
      <c r="W11" s="15"/>
      <c r="X11" s="16"/>
      <c r="Y11" s="17"/>
      <c r="Z11" s="15"/>
      <c r="AA11" s="16"/>
      <c r="AB11" s="17"/>
      <c r="AC11" s="19"/>
      <c r="AD11" s="19"/>
      <c r="AE11" s="19"/>
    </row>
    <row r="12" customFormat="false" ht="32.2" hidden="false" customHeight="true" outlineLevel="0" collapsed="false">
      <c r="A12" s="20" t="s">
        <v>26</v>
      </c>
      <c r="B12" s="20" t="s">
        <v>27</v>
      </c>
      <c r="C12" s="21"/>
      <c r="D12" s="22" t="n">
        <v>36.187</v>
      </c>
      <c r="E12" s="23" t="s">
        <v>28</v>
      </c>
      <c r="F12" s="24" t="n">
        <v>43082</v>
      </c>
      <c r="G12" s="25" t="s">
        <v>29</v>
      </c>
      <c r="H12" s="26"/>
      <c r="I12" s="27" t="s">
        <v>30</v>
      </c>
      <c r="J12" s="28"/>
      <c r="K12" s="26"/>
      <c r="L12" s="27" t="s">
        <v>31</v>
      </c>
      <c r="M12" s="28"/>
      <c r="N12" s="26"/>
      <c r="O12" s="27" t="s">
        <v>32</v>
      </c>
      <c r="P12" s="28"/>
      <c r="Q12" s="26"/>
      <c r="R12" s="27" t="s">
        <v>33</v>
      </c>
      <c r="S12" s="28"/>
      <c r="T12" s="29"/>
      <c r="U12" s="27" t="s">
        <v>34</v>
      </c>
      <c r="V12" s="28"/>
      <c r="W12" s="26"/>
      <c r="X12" s="27" t="s">
        <v>35</v>
      </c>
      <c r="Y12" s="28"/>
      <c r="Z12" s="26"/>
      <c r="AA12" s="27" t="s">
        <v>36</v>
      </c>
      <c r="AB12" s="28"/>
      <c r="AC12" s="30" t="s">
        <v>37</v>
      </c>
      <c r="AD12" s="30"/>
      <c r="AE12" s="30"/>
    </row>
    <row r="13" customFormat="false" ht="29.85" hidden="false" customHeight="true" outlineLevel="0" collapsed="false">
      <c r="A13" s="31" t="s">
        <v>38</v>
      </c>
      <c r="B13" s="31"/>
      <c r="C13" s="31"/>
      <c r="D13" s="31"/>
      <c r="E13" s="31"/>
      <c r="F13" s="32" t="n">
        <v>43119</v>
      </c>
      <c r="G13" s="25" t="s">
        <v>39</v>
      </c>
      <c r="H13" s="33" t="n">
        <v>1.873</v>
      </c>
      <c r="I13" s="34" t="s">
        <v>40</v>
      </c>
      <c r="J13" s="35" t="n">
        <v>0.1674</v>
      </c>
      <c r="K13" s="33" t="n">
        <v>5.039</v>
      </c>
      <c r="L13" s="34" t="s">
        <v>40</v>
      </c>
      <c r="M13" s="35" t="n">
        <v>1.612</v>
      </c>
      <c r="N13" s="36" t="n">
        <v>0.0612</v>
      </c>
      <c r="O13" s="37" t="s">
        <v>40</v>
      </c>
      <c r="P13" s="38" t="n">
        <v>0.05173</v>
      </c>
      <c r="Q13" s="33" t="n">
        <v>1.354</v>
      </c>
      <c r="R13" s="34" t="s">
        <v>40</v>
      </c>
      <c r="S13" s="35" t="n">
        <v>0.1679</v>
      </c>
      <c r="T13" s="33" t="n">
        <v>15.262</v>
      </c>
      <c r="U13" s="34" t="s">
        <v>40</v>
      </c>
      <c r="V13" s="35" t="n">
        <v>1.927</v>
      </c>
      <c r="W13" s="36" t="n">
        <v>0.2008</v>
      </c>
      <c r="X13" s="39" t="s">
        <v>40</v>
      </c>
      <c r="Y13" s="38" t="n">
        <v>0.096</v>
      </c>
      <c r="Z13" s="36" t="n">
        <v>0.06328</v>
      </c>
      <c r="AA13" s="37" t="s">
        <v>40</v>
      </c>
      <c r="AB13" s="38" t="n">
        <v>0.05422</v>
      </c>
      <c r="AC13" s="40"/>
      <c r="AD13" s="40"/>
      <c r="AE13" s="40"/>
    </row>
    <row r="14" customFormat="false" ht="32.2" hidden="false" customHeight="true" outlineLevel="0" collapsed="false">
      <c r="A14" s="31"/>
      <c r="B14" s="31"/>
      <c r="C14" s="31"/>
      <c r="D14" s="31"/>
      <c r="E14" s="31"/>
      <c r="F14" s="32"/>
      <c r="G14" s="41" t="s">
        <v>29</v>
      </c>
      <c r="H14" s="42" t="s">
        <v>41</v>
      </c>
      <c r="I14" s="42"/>
      <c r="J14" s="42"/>
      <c r="K14" s="26"/>
      <c r="L14" s="27" t="s">
        <v>42</v>
      </c>
      <c r="M14" s="28"/>
      <c r="N14" s="43"/>
      <c r="O14" s="27" t="s">
        <v>43</v>
      </c>
      <c r="P14" s="44"/>
      <c r="Q14" s="43"/>
      <c r="R14" s="27" t="s">
        <v>44</v>
      </c>
      <c r="S14" s="44"/>
      <c r="T14" s="29"/>
      <c r="U14" s="27"/>
      <c r="V14" s="45"/>
      <c r="W14" s="29"/>
      <c r="X14" s="27"/>
      <c r="Y14" s="45"/>
      <c r="Z14" s="29"/>
      <c r="AA14" s="27"/>
      <c r="AB14" s="45"/>
      <c r="AC14" s="26"/>
      <c r="AD14" s="27"/>
      <c r="AE14" s="28"/>
    </row>
    <row r="15" customFormat="false" ht="32.2" hidden="false" customHeight="true" outlineLevel="0" collapsed="false">
      <c r="A15" s="46"/>
      <c r="B15" s="46"/>
      <c r="C15" s="46"/>
      <c r="D15" s="46"/>
      <c r="E15" s="46"/>
      <c r="F15" s="47"/>
      <c r="G15" s="25" t="s">
        <v>39</v>
      </c>
      <c r="H15" s="48" t="n">
        <v>76.664</v>
      </c>
      <c r="I15" s="34" t="s">
        <v>40</v>
      </c>
      <c r="J15" s="49" t="n">
        <v>14.04</v>
      </c>
      <c r="K15" s="50" t="s">
        <v>45</v>
      </c>
      <c r="L15" s="39"/>
      <c r="M15" s="49"/>
      <c r="N15" s="51" t="s">
        <v>46</v>
      </c>
      <c r="O15" s="34"/>
      <c r="P15" s="38"/>
      <c r="Q15" s="33" t="n">
        <v>0.8836</v>
      </c>
      <c r="R15" s="39" t="s">
        <v>40</v>
      </c>
      <c r="S15" s="35" t="n">
        <v>0.2577</v>
      </c>
      <c r="T15" s="52"/>
      <c r="U15" s="34"/>
      <c r="V15" s="53"/>
      <c r="W15" s="52"/>
      <c r="X15" s="34"/>
      <c r="Y15" s="53"/>
      <c r="Z15" s="52"/>
      <c r="AA15" s="34"/>
      <c r="AB15" s="53"/>
      <c r="AC15" s="54"/>
      <c r="AD15" s="34"/>
      <c r="AE15" s="55"/>
    </row>
    <row r="16" customFormat="false" ht="41.75" hidden="false" customHeight="true" outlineLevel="0" collapsed="false">
      <c r="A16" s="56" t="s">
        <v>47</v>
      </c>
      <c r="B16" s="56" t="s">
        <v>27</v>
      </c>
      <c r="C16" s="57"/>
      <c r="D16" s="58" t="n">
        <v>17.497</v>
      </c>
      <c r="E16" s="59" t="n">
        <v>180212</v>
      </c>
      <c r="F16" s="60" t="n">
        <v>43143</v>
      </c>
      <c r="G16" s="61" t="s">
        <v>29</v>
      </c>
      <c r="H16" s="26"/>
      <c r="I16" s="27" t="s">
        <v>30</v>
      </c>
      <c r="J16" s="28"/>
      <c r="K16" s="26"/>
      <c r="L16" s="27" t="s">
        <v>31</v>
      </c>
      <c r="M16" s="28"/>
      <c r="N16" s="26"/>
      <c r="O16" s="27" t="s">
        <v>32</v>
      </c>
      <c r="P16" s="28"/>
      <c r="Q16" s="26"/>
      <c r="R16" s="27" t="s">
        <v>33</v>
      </c>
      <c r="S16" s="28"/>
      <c r="T16" s="29"/>
      <c r="U16" s="27" t="s">
        <v>34</v>
      </c>
      <c r="V16" s="28"/>
      <c r="W16" s="26"/>
      <c r="X16" s="27" t="s">
        <v>35</v>
      </c>
      <c r="Y16" s="28"/>
      <c r="Z16" s="26"/>
      <c r="AA16" s="27" t="s">
        <v>36</v>
      </c>
      <c r="AB16" s="28"/>
      <c r="AC16" s="30" t="s">
        <v>37</v>
      </c>
      <c r="AD16" s="30"/>
      <c r="AE16" s="30"/>
    </row>
    <row r="17" customFormat="false" ht="42.6" hidden="false" customHeight="true" outlineLevel="0" collapsed="false">
      <c r="A17" s="62" t="s">
        <v>38</v>
      </c>
      <c r="B17" s="62"/>
      <c r="C17" s="62"/>
      <c r="D17" s="62"/>
      <c r="E17" s="62"/>
      <c r="F17" s="63" t="n">
        <v>43161</v>
      </c>
      <c r="G17" s="61" t="s">
        <v>39</v>
      </c>
      <c r="H17" s="64" t="n">
        <v>1.322</v>
      </c>
      <c r="I17" s="65" t="s">
        <v>40</v>
      </c>
      <c r="J17" s="66" t="n">
        <v>0.2181</v>
      </c>
      <c r="K17" s="64" t="n">
        <v>3.725</v>
      </c>
      <c r="L17" s="65" t="s">
        <v>40</v>
      </c>
      <c r="M17" s="66" t="n">
        <v>2.318</v>
      </c>
      <c r="N17" s="67" t="n">
        <v>0.2334</v>
      </c>
      <c r="O17" s="68" t="s">
        <v>40</v>
      </c>
      <c r="P17" s="69" t="n">
        <v>0.07634</v>
      </c>
      <c r="Q17" s="64" t="n">
        <v>0.7936</v>
      </c>
      <c r="R17" s="65" t="s">
        <v>40</v>
      </c>
      <c r="S17" s="66" t="n">
        <v>0.2178</v>
      </c>
      <c r="T17" s="64" t="n">
        <v>18.386</v>
      </c>
      <c r="U17" s="65" t="s">
        <v>40</v>
      </c>
      <c r="V17" s="66" t="n">
        <v>2.838</v>
      </c>
      <c r="W17" s="67" t="n">
        <v>0.39164</v>
      </c>
      <c r="X17" s="70" t="s">
        <v>40</v>
      </c>
      <c r="Y17" s="69" t="n">
        <v>0.1591</v>
      </c>
      <c r="Z17" s="67" t="n">
        <v>0.02449</v>
      </c>
      <c r="AA17" s="68" t="s">
        <v>40</v>
      </c>
      <c r="AB17" s="69" t="n">
        <v>0.08185</v>
      </c>
      <c r="AC17" s="71"/>
      <c r="AD17" s="71"/>
      <c r="AE17" s="71"/>
    </row>
    <row r="18" customFormat="false" ht="34.3" hidden="false" customHeight="true" outlineLevel="0" collapsed="false">
      <c r="A18" s="62"/>
      <c r="B18" s="62"/>
      <c r="C18" s="62"/>
      <c r="D18" s="62"/>
      <c r="E18" s="62"/>
      <c r="F18" s="63"/>
      <c r="G18" s="72" t="s">
        <v>29</v>
      </c>
      <c r="H18" s="42" t="s">
        <v>41</v>
      </c>
      <c r="I18" s="42"/>
      <c r="J18" s="42"/>
      <c r="K18" s="26"/>
      <c r="L18" s="27" t="s">
        <v>42</v>
      </c>
      <c r="M18" s="28"/>
      <c r="N18" s="43"/>
      <c r="O18" s="27" t="s">
        <v>43</v>
      </c>
      <c r="P18" s="44"/>
      <c r="Q18" s="43"/>
      <c r="R18" s="27" t="s">
        <v>44</v>
      </c>
      <c r="S18" s="44"/>
      <c r="T18" s="29"/>
      <c r="U18" s="27"/>
      <c r="V18" s="45"/>
      <c r="W18" s="29"/>
      <c r="X18" s="27"/>
      <c r="Y18" s="45"/>
      <c r="Z18" s="29"/>
      <c r="AA18" s="27"/>
      <c r="AB18" s="45"/>
      <c r="AC18" s="26"/>
      <c r="AD18" s="27"/>
      <c r="AE18" s="28"/>
    </row>
    <row r="19" customFormat="false" ht="34.3" hidden="false" customHeight="true" outlineLevel="0" collapsed="false">
      <c r="A19" s="73"/>
      <c r="B19" s="73"/>
      <c r="C19" s="73"/>
      <c r="D19" s="73"/>
      <c r="E19" s="73"/>
      <c r="F19" s="74"/>
      <c r="G19" s="61" t="s">
        <v>39</v>
      </c>
      <c r="H19" s="75" t="n">
        <v>101.72</v>
      </c>
      <c r="I19" s="65" t="s">
        <v>40</v>
      </c>
      <c r="J19" s="76" t="n">
        <v>20.73</v>
      </c>
      <c r="K19" s="77" t="s">
        <v>48</v>
      </c>
      <c r="L19" s="70"/>
      <c r="M19" s="76"/>
      <c r="N19" s="78" t="s">
        <v>49</v>
      </c>
      <c r="O19" s="65"/>
      <c r="P19" s="69"/>
      <c r="Q19" s="64" t="n">
        <v>1.033</v>
      </c>
      <c r="R19" s="70" t="s">
        <v>40</v>
      </c>
      <c r="S19" s="66" t="n">
        <v>0.3662</v>
      </c>
      <c r="T19" s="79"/>
      <c r="U19" s="65"/>
      <c r="V19" s="80"/>
      <c r="W19" s="79"/>
      <c r="X19" s="65"/>
      <c r="Y19" s="80"/>
      <c r="Z19" s="79"/>
      <c r="AA19" s="65"/>
      <c r="AB19" s="80"/>
      <c r="AC19" s="81"/>
      <c r="AD19" s="65"/>
      <c r="AE19" s="82"/>
    </row>
    <row r="20" customFormat="false" ht="41.75" hidden="false" customHeight="true" outlineLevel="0" collapsed="false">
      <c r="A20" s="20" t="s">
        <v>50</v>
      </c>
      <c r="B20" s="20" t="s">
        <v>27</v>
      </c>
      <c r="C20" s="21"/>
      <c r="D20" s="22" t="n">
        <v>51.75</v>
      </c>
      <c r="E20" s="23" t="s">
        <v>51</v>
      </c>
      <c r="F20" s="24" t="n">
        <v>43177</v>
      </c>
      <c r="G20" s="25" t="s">
        <v>29</v>
      </c>
      <c r="H20" s="26"/>
      <c r="I20" s="27" t="s">
        <v>30</v>
      </c>
      <c r="J20" s="28"/>
      <c r="K20" s="26"/>
      <c r="L20" s="27" t="s">
        <v>31</v>
      </c>
      <c r="M20" s="28"/>
      <c r="N20" s="26"/>
      <c r="O20" s="27" t="s">
        <v>32</v>
      </c>
      <c r="P20" s="28"/>
      <c r="Q20" s="26"/>
      <c r="R20" s="27" t="s">
        <v>33</v>
      </c>
      <c r="S20" s="28"/>
      <c r="T20" s="29"/>
      <c r="U20" s="27" t="s">
        <v>34</v>
      </c>
      <c r="V20" s="28"/>
      <c r="W20" s="26"/>
      <c r="X20" s="27" t="s">
        <v>35</v>
      </c>
      <c r="Y20" s="28"/>
      <c r="Z20" s="26"/>
      <c r="AA20" s="27" t="s">
        <v>36</v>
      </c>
      <c r="AB20" s="28"/>
      <c r="AC20" s="30" t="s">
        <v>37</v>
      </c>
      <c r="AD20" s="30"/>
      <c r="AE20" s="30"/>
    </row>
    <row r="21" customFormat="false" ht="41.8" hidden="false" customHeight="true" outlineLevel="0" collapsed="false">
      <c r="A21" s="31" t="s">
        <v>38</v>
      </c>
      <c r="B21" s="31"/>
      <c r="C21" s="31"/>
      <c r="D21" s="31"/>
      <c r="E21" s="31"/>
      <c r="F21" s="32" t="n">
        <v>43232</v>
      </c>
      <c r="G21" s="25" t="s">
        <v>39</v>
      </c>
      <c r="H21" s="33" t="n">
        <v>2.225</v>
      </c>
      <c r="I21" s="34" t="s">
        <v>40</v>
      </c>
      <c r="J21" s="35" t="n">
        <v>0.1474</v>
      </c>
      <c r="K21" s="33" t="n">
        <v>4.95</v>
      </c>
      <c r="L21" s="34" t="s">
        <v>40</v>
      </c>
      <c r="M21" s="35" t="n">
        <v>1.385</v>
      </c>
      <c r="N21" s="36" t="n">
        <v>0.14</v>
      </c>
      <c r="O21" s="37" t="s">
        <v>40</v>
      </c>
      <c r="P21" s="38" t="n">
        <v>0.0455</v>
      </c>
      <c r="Q21" s="36" t="n">
        <v>1.274</v>
      </c>
      <c r="R21" s="34" t="s">
        <v>40</v>
      </c>
      <c r="S21" s="38" t="n">
        <v>0.1334</v>
      </c>
      <c r="T21" s="33" t="n">
        <v>17.109</v>
      </c>
      <c r="U21" s="34" t="s">
        <v>40</v>
      </c>
      <c r="V21" s="35" t="n">
        <v>1.737</v>
      </c>
      <c r="W21" s="36" t="n">
        <v>0.43336</v>
      </c>
      <c r="X21" s="39" t="s">
        <v>40</v>
      </c>
      <c r="Y21" s="38" t="n">
        <v>0.09</v>
      </c>
      <c r="Z21" s="51" t="s">
        <v>52</v>
      </c>
      <c r="AA21" s="37"/>
      <c r="AB21" s="38"/>
      <c r="AC21" s="40"/>
      <c r="AD21" s="40"/>
      <c r="AE21" s="40"/>
    </row>
    <row r="22" customFormat="false" ht="34.3" hidden="false" customHeight="true" outlineLevel="0" collapsed="false">
      <c r="A22" s="31"/>
      <c r="B22" s="31"/>
      <c r="C22" s="31"/>
      <c r="D22" s="31"/>
      <c r="E22" s="31"/>
      <c r="F22" s="32"/>
      <c r="G22" s="41" t="s">
        <v>29</v>
      </c>
      <c r="H22" s="42" t="s">
        <v>41</v>
      </c>
      <c r="I22" s="42"/>
      <c r="J22" s="42"/>
      <c r="K22" s="26"/>
      <c r="L22" s="27" t="s">
        <v>42</v>
      </c>
      <c r="M22" s="28"/>
      <c r="N22" s="43"/>
      <c r="O22" s="27" t="s">
        <v>43</v>
      </c>
      <c r="P22" s="44"/>
      <c r="Q22" s="43"/>
      <c r="R22" s="27" t="s">
        <v>44</v>
      </c>
      <c r="S22" s="44"/>
      <c r="T22" s="29"/>
      <c r="U22" s="27"/>
      <c r="V22" s="45"/>
      <c r="W22" s="29"/>
      <c r="X22" s="27"/>
      <c r="Y22" s="45"/>
      <c r="Z22" s="29"/>
      <c r="AA22" s="27"/>
      <c r="AB22" s="45"/>
      <c r="AC22" s="26"/>
      <c r="AD22" s="27"/>
      <c r="AE22" s="28"/>
    </row>
    <row r="23" customFormat="false" ht="34.3" hidden="false" customHeight="true" outlineLevel="0" collapsed="false">
      <c r="A23" s="46"/>
      <c r="B23" s="46"/>
      <c r="C23" s="46"/>
      <c r="D23" s="46"/>
      <c r="E23" s="46"/>
      <c r="F23" s="47"/>
      <c r="G23" s="25" t="s">
        <v>39</v>
      </c>
      <c r="H23" s="48" t="n">
        <v>101.15</v>
      </c>
      <c r="I23" s="34" t="s">
        <v>40</v>
      </c>
      <c r="J23" s="49" t="n">
        <v>12.63</v>
      </c>
      <c r="K23" s="48" t="n">
        <v>0.5036</v>
      </c>
      <c r="L23" s="39" t="s">
        <v>40</v>
      </c>
      <c r="M23" s="49" t="n">
        <v>0.55</v>
      </c>
      <c r="N23" s="36" t="n">
        <v>0.075</v>
      </c>
      <c r="O23" s="34" t="s">
        <v>40</v>
      </c>
      <c r="P23" s="38" t="n">
        <v>0.065</v>
      </c>
      <c r="Q23" s="33" t="n">
        <v>1.212</v>
      </c>
      <c r="R23" s="39" t="s">
        <v>40</v>
      </c>
      <c r="S23" s="35" t="n">
        <v>0.2177</v>
      </c>
      <c r="T23" s="52"/>
      <c r="U23" s="34"/>
      <c r="V23" s="53"/>
      <c r="W23" s="52"/>
      <c r="X23" s="34"/>
      <c r="Y23" s="53"/>
      <c r="Z23" s="52"/>
      <c r="AA23" s="34"/>
      <c r="AB23" s="53"/>
      <c r="AC23" s="54"/>
      <c r="AD23" s="34"/>
      <c r="AE23" s="55"/>
    </row>
    <row r="24" customFormat="false" ht="41.75" hidden="false" customHeight="true" outlineLevel="0" collapsed="false">
      <c r="A24" s="56" t="s">
        <v>53</v>
      </c>
      <c r="B24" s="83" t="s">
        <v>27</v>
      </c>
      <c r="C24" s="57"/>
      <c r="D24" s="58" t="n">
        <v>82.542</v>
      </c>
      <c r="E24" s="84" t="s">
        <v>54</v>
      </c>
      <c r="F24" s="60" t="n">
        <v>43242</v>
      </c>
      <c r="G24" s="61" t="s">
        <v>29</v>
      </c>
      <c r="H24" s="26"/>
      <c r="I24" s="27" t="s">
        <v>30</v>
      </c>
      <c r="J24" s="28"/>
      <c r="K24" s="26"/>
      <c r="L24" s="27" t="s">
        <v>31</v>
      </c>
      <c r="M24" s="28"/>
      <c r="N24" s="26"/>
      <c r="O24" s="27" t="s">
        <v>32</v>
      </c>
      <c r="P24" s="28"/>
      <c r="Q24" s="26"/>
      <c r="R24" s="27" t="s">
        <v>33</v>
      </c>
      <c r="S24" s="28"/>
      <c r="T24" s="29"/>
      <c r="U24" s="27" t="s">
        <v>34</v>
      </c>
      <c r="V24" s="28"/>
      <c r="W24" s="26"/>
      <c r="X24" s="27" t="s">
        <v>35</v>
      </c>
      <c r="Y24" s="28"/>
      <c r="Z24" s="26"/>
      <c r="AA24" s="27" t="s">
        <v>36</v>
      </c>
      <c r="AB24" s="28"/>
      <c r="AC24" s="30" t="s">
        <v>37</v>
      </c>
      <c r="AD24" s="30"/>
      <c r="AE24" s="30"/>
    </row>
    <row r="25" customFormat="false" ht="41.8" hidden="false" customHeight="true" outlineLevel="0" collapsed="false">
      <c r="A25" s="62" t="s">
        <v>38</v>
      </c>
      <c r="B25" s="85"/>
      <c r="C25" s="62"/>
      <c r="D25" s="62"/>
      <c r="E25" s="62"/>
      <c r="F25" s="63" t="n">
        <v>43324</v>
      </c>
      <c r="G25" s="61" t="s">
        <v>39</v>
      </c>
      <c r="H25" s="64" t="n">
        <v>2.053</v>
      </c>
      <c r="I25" s="65" t="s">
        <v>40</v>
      </c>
      <c r="J25" s="66" t="n">
        <v>0.1186</v>
      </c>
      <c r="K25" s="64" t="n">
        <v>6.239</v>
      </c>
      <c r="L25" s="65" t="s">
        <v>40</v>
      </c>
      <c r="M25" s="66" t="n">
        <v>1.172</v>
      </c>
      <c r="N25" s="67" t="n">
        <v>0.1237</v>
      </c>
      <c r="O25" s="68" t="s">
        <v>40</v>
      </c>
      <c r="P25" s="69" t="n">
        <v>0.03392</v>
      </c>
      <c r="Q25" s="67" t="n">
        <v>1.328</v>
      </c>
      <c r="R25" s="65" t="s">
        <v>40</v>
      </c>
      <c r="S25" s="69" t="n">
        <v>0.1141</v>
      </c>
      <c r="T25" s="64" t="n">
        <v>15.52</v>
      </c>
      <c r="U25" s="65" t="s">
        <v>40</v>
      </c>
      <c r="V25" s="66" t="n">
        <v>1.393</v>
      </c>
      <c r="W25" s="67" t="n">
        <v>0.31949</v>
      </c>
      <c r="X25" s="70" t="s">
        <v>40</v>
      </c>
      <c r="Y25" s="69" t="n">
        <v>0.0674</v>
      </c>
      <c r="Z25" s="67" t="n">
        <v>0.1219</v>
      </c>
      <c r="AA25" s="68" t="s">
        <v>40</v>
      </c>
      <c r="AB25" s="69" t="n">
        <v>0.03733</v>
      </c>
      <c r="AC25" s="71"/>
      <c r="AD25" s="71"/>
      <c r="AE25" s="71"/>
    </row>
    <row r="26" customFormat="false" ht="34.3" hidden="false" customHeight="true" outlineLevel="0" collapsed="false">
      <c r="A26" s="62"/>
      <c r="B26" s="85"/>
      <c r="C26" s="85"/>
      <c r="D26" s="62"/>
      <c r="E26" s="62"/>
      <c r="F26" s="63"/>
      <c r="G26" s="72" t="s">
        <v>29</v>
      </c>
      <c r="H26" s="42" t="s">
        <v>41</v>
      </c>
      <c r="I26" s="42"/>
      <c r="J26" s="42"/>
      <c r="K26" s="26"/>
      <c r="L26" s="27" t="s">
        <v>42</v>
      </c>
      <c r="M26" s="28"/>
      <c r="N26" s="43"/>
      <c r="O26" s="27" t="s">
        <v>43</v>
      </c>
      <c r="P26" s="44"/>
      <c r="Q26" s="43"/>
      <c r="R26" s="27" t="s">
        <v>44</v>
      </c>
      <c r="S26" s="44"/>
      <c r="T26" s="29"/>
      <c r="U26" s="27"/>
      <c r="V26" s="45"/>
      <c r="W26" s="29"/>
      <c r="X26" s="27"/>
      <c r="Y26" s="45"/>
      <c r="Z26" s="29"/>
      <c r="AA26" s="27"/>
      <c r="AB26" s="45"/>
      <c r="AC26" s="26"/>
      <c r="AD26" s="27"/>
      <c r="AE26" s="28"/>
    </row>
    <row r="27" customFormat="false" ht="34.3" hidden="false" customHeight="true" outlineLevel="0" collapsed="false">
      <c r="A27" s="73"/>
      <c r="B27" s="86"/>
      <c r="C27" s="86"/>
      <c r="D27" s="73"/>
      <c r="E27" s="73"/>
      <c r="F27" s="74"/>
      <c r="G27" s="61" t="s">
        <v>39</v>
      </c>
      <c r="H27" s="75" t="n">
        <v>79.586</v>
      </c>
      <c r="I27" s="65" t="s">
        <v>40</v>
      </c>
      <c r="J27" s="76" t="n">
        <v>9.876</v>
      </c>
      <c r="K27" s="75" t="n">
        <v>0.731</v>
      </c>
      <c r="L27" s="70" t="s">
        <v>40</v>
      </c>
      <c r="M27" s="76" t="n">
        <v>0.4578</v>
      </c>
      <c r="N27" s="67" t="n">
        <v>0.0398</v>
      </c>
      <c r="O27" s="65" t="s">
        <v>40</v>
      </c>
      <c r="P27" s="69" t="n">
        <v>0.04739</v>
      </c>
      <c r="Q27" s="64" t="n">
        <v>1.13</v>
      </c>
      <c r="R27" s="70" t="s">
        <v>40</v>
      </c>
      <c r="S27" s="66" t="n">
        <v>0.18</v>
      </c>
      <c r="T27" s="79"/>
      <c r="U27" s="65"/>
      <c r="V27" s="80"/>
      <c r="W27" s="79"/>
      <c r="X27" s="65"/>
      <c r="Y27" s="80"/>
      <c r="Z27" s="79"/>
      <c r="AA27" s="65"/>
      <c r="AB27" s="80"/>
      <c r="AC27" s="81"/>
      <c r="AD27" s="65"/>
      <c r="AE27" s="82"/>
    </row>
    <row r="28" customFormat="false" ht="41.75" hidden="false" customHeight="true" outlineLevel="0" collapsed="false">
      <c r="A28" s="20" t="s">
        <v>55</v>
      </c>
      <c r="B28" s="20" t="s">
        <v>27</v>
      </c>
      <c r="C28" s="21"/>
      <c r="D28" s="22" t="n">
        <v>76.532</v>
      </c>
      <c r="E28" s="23" t="s">
        <v>56</v>
      </c>
      <c r="F28" s="24" t="n">
        <v>43718</v>
      </c>
      <c r="G28" s="25" t="s">
        <v>29</v>
      </c>
      <c r="H28" s="26"/>
      <c r="I28" s="27" t="s">
        <v>30</v>
      </c>
      <c r="J28" s="28"/>
      <c r="K28" s="26"/>
      <c r="L28" s="27" t="s">
        <v>31</v>
      </c>
      <c r="M28" s="28"/>
      <c r="N28" s="26"/>
      <c r="O28" s="27" t="s">
        <v>32</v>
      </c>
      <c r="P28" s="28"/>
      <c r="Q28" s="26"/>
      <c r="R28" s="27" t="s">
        <v>33</v>
      </c>
      <c r="S28" s="28"/>
      <c r="T28" s="29"/>
      <c r="U28" s="27" t="s">
        <v>34</v>
      </c>
      <c r="V28" s="28"/>
      <c r="W28" s="26"/>
      <c r="X28" s="27" t="s">
        <v>35</v>
      </c>
      <c r="Y28" s="28"/>
      <c r="Z28" s="26"/>
      <c r="AA28" s="27" t="s">
        <v>36</v>
      </c>
      <c r="AB28" s="28"/>
      <c r="AC28" s="30" t="s">
        <v>37</v>
      </c>
      <c r="AD28" s="30"/>
      <c r="AE28" s="30"/>
    </row>
    <row r="29" customFormat="false" ht="41.8" hidden="false" customHeight="true" outlineLevel="0" collapsed="false">
      <c r="A29" s="31" t="s">
        <v>38</v>
      </c>
      <c r="B29" s="31"/>
      <c r="C29" s="31"/>
      <c r="D29" s="31"/>
      <c r="E29" s="31"/>
      <c r="F29" s="32" t="n">
        <v>43797</v>
      </c>
      <c r="G29" s="25" t="s">
        <v>39</v>
      </c>
      <c r="H29" s="33" t="n">
        <v>2.04</v>
      </c>
      <c r="I29" s="34" t="s">
        <v>40</v>
      </c>
      <c r="J29" s="35" t="n">
        <v>0.122</v>
      </c>
      <c r="K29" s="33" t="n">
        <v>6.373</v>
      </c>
      <c r="L29" s="34" t="s">
        <v>40</v>
      </c>
      <c r="M29" s="35" t="n">
        <v>1.193</v>
      </c>
      <c r="N29" s="36" t="n">
        <v>0.133</v>
      </c>
      <c r="O29" s="37" t="s">
        <v>40</v>
      </c>
      <c r="P29" s="38" t="n">
        <v>0.03459</v>
      </c>
      <c r="Q29" s="36" t="n">
        <v>1.164</v>
      </c>
      <c r="R29" s="34" t="s">
        <v>40</v>
      </c>
      <c r="S29" s="38" t="n">
        <v>0.1159</v>
      </c>
      <c r="T29" s="33" t="n">
        <v>16.218</v>
      </c>
      <c r="U29" s="34" t="s">
        <v>40</v>
      </c>
      <c r="V29" s="35" t="n">
        <v>1.452</v>
      </c>
      <c r="W29" s="36" t="n">
        <v>0.38528</v>
      </c>
      <c r="X29" s="39" t="s">
        <v>40</v>
      </c>
      <c r="Y29" s="38" t="n">
        <v>0.0757</v>
      </c>
      <c r="Z29" s="36" t="n">
        <v>0.097</v>
      </c>
      <c r="AA29" s="37" t="s">
        <v>40</v>
      </c>
      <c r="AB29" s="38" t="n">
        <v>0.0385</v>
      </c>
      <c r="AC29" s="40"/>
      <c r="AD29" s="40"/>
      <c r="AE29" s="40"/>
    </row>
    <row r="30" customFormat="false" ht="34.3" hidden="false" customHeight="true" outlineLevel="0" collapsed="false">
      <c r="A30" s="31"/>
      <c r="B30" s="31"/>
      <c r="C30" s="31"/>
      <c r="D30" s="31"/>
      <c r="E30" s="31"/>
      <c r="F30" s="32"/>
      <c r="G30" s="41" t="s">
        <v>29</v>
      </c>
      <c r="H30" s="42" t="s">
        <v>41</v>
      </c>
      <c r="I30" s="42"/>
      <c r="J30" s="42"/>
      <c r="K30" s="26"/>
      <c r="L30" s="27" t="s">
        <v>42</v>
      </c>
      <c r="M30" s="28"/>
      <c r="N30" s="43"/>
      <c r="O30" s="27" t="s">
        <v>43</v>
      </c>
      <c r="P30" s="44"/>
      <c r="Q30" s="43"/>
      <c r="R30" s="27" t="s">
        <v>44</v>
      </c>
      <c r="S30" s="44"/>
      <c r="T30" s="29"/>
      <c r="U30" s="27"/>
      <c r="V30" s="45"/>
      <c r="W30" s="29"/>
      <c r="X30" s="27"/>
      <c r="Y30" s="45"/>
      <c r="Z30" s="29"/>
      <c r="AA30" s="27"/>
      <c r="AB30" s="45"/>
      <c r="AC30" s="26"/>
      <c r="AD30" s="27"/>
      <c r="AE30" s="28"/>
    </row>
    <row r="31" customFormat="false" ht="34.3" hidden="false" customHeight="true" outlineLevel="0" collapsed="false">
      <c r="A31" s="46"/>
      <c r="B31" s="46"/>
      <c r="C31" s="46"/>
      <c r="D31" s="46"/>
      <c r="E31" s="46"/>
      <c r="F31" s="47"/>
      <c r="G31" s="25" t="s">
        <v>39</v>
      </c>
      <c r="H31" s="48" t="n">
        <v>82.073</v>
      </c>
      <c r="I31" s="34" t="s">
        <v>40</v>
      </c>
      <c r="J31" s="49" t="n">
        <v>10.15</v>
      </c>
      <c r="K31" s="48" t="n">
        <v>0.48395</v>
      </c>
      <c r="L31" s="39" t="s">
        <v>40</v>
      </c>
      <c r="M31" s="49" t="n">
        <v>0.443</v>
      </c>
      <c r="N31" s="51" t="s">
        <v>57</v>
      </c>
      <c r="O31" s="34"/>
      <c r="P31" s="38"/>
      <c r="Q31" s="33" t="n">
        <v>1.477</v>
      </c>
      <c r="R31" s="39" t="s">
        <v>40</v>
      </c>
      <c r="S31" s="35" t="n">
        <v>0.1925</v>
      </c>
      <c r="T31" s="52"/>
      <c r="U31" s="34"/>
      <c r="V31" s="53"/>
      <c r="W31" s="52"/>
      <c r="X31" s="34"/>
      <c r="Y31" s="53"/>
      <c r="Z31" s="52"/>
      <c r="AA31" s="34"/>
      <c r="AB31" s="53"/>
      <c r="AC31" s="54"/>
      <c r="AD31" s="34"/>
      <c r="AE31" s="55"/>
    </row>
    <row r="32" customFormat="false" ht="41.75" hidden="false" customHeight="true" outlineLevel="0" collapsed="false">
      <c r="A32" s="56" t="s">
        <v>58</v>
      </c>
      <c r="B32" s="56" t="s">
        <v>27</v>
      </c>
      <c r="C32" s="57"/>
      <c r="D32" s="58" t="n">
        <v>55.304</v>
      </c>
      <c r="E32" s="87" t="s">
        <v>59</v>
      </c>
      <c r="F32" s="60" t="n">
        <v>43914</v>
      </c>
      <c r="G32" s="61" t="s">
        <v>29</v>
      </c>
      <c r="H32" s="26"/>
      <c r="I32" s="27" t="s">
        <v>30</v>
      </c>
      <c r="J32" s="28"/>
      <c r="K32" s="26"/>
      <c r="L32" s="27" t="s">
        <v>31</v>
      </c>
      <c r="M32" s="28"/>
      <c r="N32" s="26"/>
      <c r="O32" s="27" t="s">
        <v>32</v>
      </c>
      <c r="P32" s="28"/>
      <c r="Q32" s="26"/>
      <c r="R32" s="27" t="s">
        <v>33</v>
      </c>
      <c r="S32" s="28"/>
      <c r="T32" s="29"/>
      <c r="U32" s="27" t="s">
        <v>34</v>
      </c>
      <c r="V32" s="28"/>
      <c r="W32" s="26"/>
      <c r="X32" s="27" t="s">
        <v>35</v>
      </c>
      <c r="Y32" s="28"/>
      <c r="Z32" s="26"/>
      <c r="AA32" s="27" t="s">
        <v>36</v>
      </c>
      <c r="AB32" s="28"/>
      <c r="AC32" s="30" t="s">
        <v>37</v>
      </c>
      <c r="AD32" s="30"/>
      <c r="AE32" s="30"/>
    </row>
    <row r="33" customFormat="false" ht="41.8" hidden="false" customHeight="true" outlineLevel="0" collapsed="false">
      <c r="A33" s="62" t="s">
        <v>38</v>
      </c>
      <c r="B33" s="62"/>
      <c r="C33" s="62"/>
      <c r="D33" s="62"/>
      <c r="E33" s="62"/>
      <c r="F33" s="63" t="n">
        <v>43970</v>
      </c>
      <c r="G33" s="61" t="s">
        <v>39</v>
      </c>
      <c r="H33" s="64" t="n">
        <v>3.397</v>
      </c>
      <c r="I33" s="65" t="s">
        <v>40</v>
      </c>
      <c r="J33" s="66" t="n">
        <v>0.1763</v>
      </c>
      <c r="K33" s="64" t="n">
        <v>7.801</v>
      </c>
      <c r="L33" s="65" t="s">
        <v>40</v>
      </c>
      <c r="M33" s="66" t="n">
        <v>1.57</v>
      </c>
      <c r="N33" s="67" t="n">
        <v>0.1535</v>
      </c>
      <c r="O33" s="68" t="s">
        <v>40</v>
      </c>
      <c r="P33" s="69" t="n">
        <v>0.04259</v>
      </c>
      <c r="Q33" s="64" t="n">
        <v>2.404</v>
      </c>
      <c r="R33" s="70" t="s">
        <v>40</v>
      </c>
      <c r="S33" s="66" t="n">
        <v>0.1694</v>
      </c>
      <c r="T33" s="64" t="n">
        <v>29.088</v>
      </c>
      <c r="U33" s="65" t="s">
        <v>40</v>
      </c>
      <c r="V33" s="66" t="n">
        <v>2.378</v>
      </c>
      <c r="W33" s="64" t="n">
        <v>0.24865</v>
      </c>
      <c r="X33" s="70" t="s">
        <v>40</v>
      </c>
      <c r="Y33" s="66" t="n">
        <v>0.0871</v>
      </c>
      <c r="Z33" s="67" t="n">
        <v>0.03165</v>
      </c>
      <c r="AA33" s="68" t="s">
        <v>40</v>
      </c>
      <c r="AB33" s="69" t="n">
        <v>0.05048</v>
      </c>
      <c r="AC33" s="71"/>
      <c r="AD33" s="71"/>
      <c r="AE33" s="71"/>
    </row>
    <row r="34" customFormat="false" ht="34.3" hidden="false" customHeight="true" outlineLevel="0" collapsed="false">
      <c r="A34" s="62"/>
      <c r="B34" s="62"/>
      <c r="C34" s="62"/>
      <c r="D34" s="62"/>
      <c r="E34" s="62"/>
      <c r="F34" s="63"/>
      <c r="G34" s="72" t="s">
        <v>29</v>
      </c>
      <c r="H34" s="42" t="s">
        <v>41</v>
      </c>
      <c r="I34" s="42"/>
      <c r="J34" s="42"/>
      <c r="K34" s="26"/>
      <c r="L34" s="27" t="s">
        <v>42</v>
      </c>
      <c r="M34" s="28"/>
      <c r="N34" s="43"/>
      <c r="O34" s="27" t="s">
        <v>43</v>
      </c>
      <c r="P34" s="44"/>
      <c r="Q34" s="43"/>
      <c r="R34" s="27" t="s">
        <v>44</v>
      </c>
      <c r="S34" s="44"/>
      <c r="T34" s="29"/>
      <c r="U34" s="27"/>
      <c r="V34" s="45"/>
      <c r="W34" s="29"/>
      <c r="X34" s="27"/>
      <c r="Y34" s="45"/>
      <c r="Z34" s="29"/>
      <c r="AA34" s="27"/>
      <c r="AB34" s="45"/>
      <c r="AC34" s="26"/>
      <c r="AD34" s="27"/>
      <c r="AE34" s="28"/>
    </row>
    <row r="35" customFormat="false" ht="34.3" hidden="false" customHeight="true" outlineLevel="0" collapsed="false">
      <c r="A35" s="73"/>
      <c r="B35" s="73"/>
      <c r="C35" s="73"/>
      <c r="D35" s="73"/>
      <c r="E35" s="73"/>
      <c r="F35" s="74"/>
      <c r="G35" s="61" t="s">
        <v>39</v>
      </c>
      <c r="H35" s="75" t="n">
        <v>191.42</v>
      </c>
      <c r="I35" s="65" t="s">
        <v>40</v>
      </c>
      <c r="J35" s="76" t="n">
        <v>21.95</v>
      </c>
      <c r="K35" s="75" t="n">
        <v>0.48686</v>
      </c>
      <c r="L35" s="70" t="s">
        <v>40</v>
      </c>
      <c r="M35" s="76" t="n">
        <v>0.5507</v>
      </c>
      <c r="N35" s="67" t="n">
        <v>0.043088</v>
      </c>
      <c r="O35" s="65" t="s">
        <v>40</v>
      </c>
      <c r="P35" s="69" t="n">
        <v>0.06009</v>
      </c>
      <c r="Q35" s="64" t="n">
        <v>2.092</v>
      </c>
      <c r="R35" s="70" t="s">
        <v>40</v>
      </c>
      <c r="S35" s="66" t="n">
        <v>0.2595</v>
      </c>
      <c r="T35" s="79"/>
      <c r="U35" s="65"/>
      <c r="V35" s="80"/>
      <c r="W35" s="79"/>
      <c r="X35" s="65"/>
      <c r="Y35" s="80"/>
      <c r="Z35" s="79"/>
      <c r="AA35" s="65"/>
      <c r="AB35" s="80"/>
      <c r="AC35" s="81"/>
      <c r="AD35" s="65"/>
      <c r="AE35" s="82"/>
    </row>
    <row r="36" customFormat="false" ht="34.3" hidden="false" customHeight="true" outlineLevel="0" collapsed="false">
      <c r="A36" s="20" t="s">
        <v>60</v>
      </c>
      <c r="B36" s="20" t="s">
        <v>27</v>
      </c>
      <c r="C36" s="21"/>
      <c r="D36" s="22" t="n">
        <v>7.257</v>
      </c>
      <c r="E36" s="88" t="s">
        <v>61</v>
      </c>
      <c r="F36" s="24" t="n">
        <v>44207</v>
      </c>
      <c r="G36" s="25" t="s">
        <v>29</v>
      </c>
      <c r="H36" s="26"/>
      <c r="I36" s="27" t="s">
        <v>30</v>
      </c>
      <c r="J36" s="28"/>
      <c r="K36" s="26"/>
      <c r="L36" s="27" t="s">
        <v>31</v>
      </c>
      <c r="M36" s="28"/>
      <c r="N36" s="26"/>
      <c r="O36" s="27" t="s">
        <v>32</v>
      </c>
      <c r="P36" s="28"/>
      <c r="Q36" s="26"/>
      <c r="R36" s="27" t="s">
        <v>33</v>
      </c>
      <c r="S36" s="28"/>
      <c r="T36" s="29"/>
      <c r="U36" s="27" t="s">
        <v>34</v>
      </c>
      <c r="V36" s="28"/>
      <c r="W36" s="26"/>
      <c r="X36" s="27" t="s">
        <v>35</v>
      </c>
      <c r="Y36" s="28"/>
      <c r="Z36" s="26"/>
      <c r="AA36" s="27" t="s">
        <v>36</v>
      </c>
      <c r="AB36" s="28"/>
      <c r="AC36" s="30" t="s">
        <v>37</v>
      </c>
      <c r="AD36" s="30"/>
      <c r="AE36" s="30"/>
    </row>
    <row r="37" customFormat="false" ht="32.95" hidden="false" customHeight="true" outlineLevel="0" collapsed="false">
      <c r="A37" s="31" t="s">
        <v>38</v>
      </c>
      <c r="B37" s="31"/>
      <c r="C37" s="31"/>
      <c r="D37" s="31"/>
      <c r="E37" s="31"/>
      <c r="F37" s="32" t="n">
        <v>44216</v>
      </c>
      <c r="G37" s="25" t="s">
        <v>39</v>
      </c>
      <c r="H37" s="33" t="n">
        <v>2.063</v>
      </c>
      <c r="I37" s="34" t="s">
        <v>40</v>
      </c>
      <c r="J37" s="35" t="n">
        <v>0.3767</v>
      </c>
      <c r="K37" s="33" t="n">
        <v>8.573</v>
      </c>
      <c r="L37" s="34" t="s">
        <v>40</v>
      </c>
      <c r="M37" s="35" t="n">
        <v>3.769</v>
      </c>
      <c r="N37" s="33" t="n">
        <v>0.2188</v>
      </c>
      <c r="O37" s="34" t="s">
        <v>40</v>
      </c>
      <c r="P37" s="35" t="n">
        <v>0.1077</v>
      </c>
      <c r="Q37" s="33" t="n">
        <v>1.139</v>
      </c>
      <c r="R37" s="34" t="s">
        <v>40</v>
      </c>
      <c r="S37" s="35" t="n">
        <v>0.3709</v>
      </c>
      <c r="T37" s="33" t="n">
        <v>29.316</v>
      </c>
      <c r="U37" s="34" t="s">
        <v>40</v>
      </c>
      <c r="V37" s="35" t="n">
        <v>5.234</v>
      </c>
      <c r="W37" s="33" t="n">
        <v>0.36096</v>
      </c>
      <c r="X37" s="39" t="s">
        <v>40</v>
      </c>
      <c r="Y37" s="35" t="n">
        <v>0.2337</v>
      </c>
      <c r="Z37" s="89" t="s">
        <v>49</v>
      </c>
      <c r="AA37" s="34"/>
      <c r="AB37" s="35"/>
      <c r="AC37" s="40"/>
      <c r="AD37" s="40"/>
      <c r="AE37" s="40"/>
    </row>
    <row r="38" customFormat="false" ht="30" hidden="false" customHeight="true" outlineLevel="0" collapsed="false">
      <c r="A38" s="31"/>
      <c r="B38" s="31"/>
      <c r="C38" s="31"/>
      <c r="D38" s="31"/>
      <c r="E38" s="31"/>
      <c r="F38" s="32"/>
      <c r="G38" s="41" t="s">
        <v>29</v>
      </c>
      <c r="H38" s="42" t="s">
        <v>41</v>
      </c>
      <c r="I38" s="42"/>
      <c r="J38" s="42"/>
      <c r="K38" s="26"/>
      <c r="L38" s="27" t="s">
        <v>42</v>
      </c>
      <c r="M38" s="28"/>
      <c r="N38" s="43"/>
      <c r="O38" s="27" t="s">
        <v>43</v>
      </c>
      <c r="P38" s="44"/>
      <c r="Q38" s="43"/>
      <c r="R38" s="27" t="s">
        <v>44</v>
      </c>
      <c r="S38" s="44"/>
      <c r="T38" s="29"/>
      <c r="U38" s="27"/>
      <c r="V38" s="45"/>
      <c r="W38" s="29"/>
      <c r="X38" s="27"/>
      <c r="Y38" s="45"/>
      <c r="Z38" s="29"/>
      <c r="AA38" s="27"/>
      <c r="AB38" s="45"/>
      <c r="AC38" s="26"/>
      <c r="AD38" s="27"/>
      <c r="AE38" s="28"/>
    </row>
    <row r="39" customFormat="false" ht="32.2" hidden="false" customHeight="true" outlineLevel="0" collapsed="false">
      <c r="A39" s="90"/>
      <c r="B39" s="90"/>
      <c r="C39" s="31"/>
      <c r="D39" s="31"/>
      <c r="E39" s="31"/>
      <c r="F39" s="32"/>
      <c r="G39" s="25" t="s">
        <v>39</v>
      </c>
      <c r="H39" s="33" t="n">
        <v>172.52</v>
      </c>
      <c r="I39" s="39" t="s">
        <v>40</v>
      </c>
      <c r="J39" s="49" t="n">
        <v>44.42</v>
      </c>
      <c r="K39" s="89" t="s">
        <v>62</v>
      </c>
      <c r="L39" s="39"/>
      <c r="M39" s="49"/>
      <c r="N39" s="89" t="s">
        <v>63</v>
      </c>
      <c r="O39" s="39"/>
      <c r="P39" s="35"/>
      <c r="Q39" s="33" t="n">
        <v>1.727</v>
      </c>
      <c r="R39" s="39" t="s">
        <v>40</v>
      </c>
      <c r="S39" s="35" t="n">
        <v>0.6023</v>
      </c>
      <c r="T39" s="52"/>
      <c r="U39" s="91"/>
      <c r="V39" s="91"/>
      <c r="W39" s="52"/>
      <c r="X39" s="34"/>
      <c r="Y39" s="35"/>
      <c r="Z39" s="54"/>
      <c r="AA39" s="34"/>
      <c r="AB39" s="55"/>
      <c r="AC39" s="52"/>
      <c r="AD39" s="34"/>
      <c r="AE39" s="35"/>
    </row>
    <row r="40" customFormat="false" ht="41.75" hidden="false" customHeight="true" outlineLevel="0" collapsed="false">
      <c r="A40" s="20" t="s">
        <v>64</v>
      </c>
      <c r="B40" s="20" t="s">
        <v>65</v>
      </c>
      <c r="C40" s="21"/>
      <c r="D40" s="22" t="n">
        <v>238.322</v>
      </c>
      <c r="E40" s="22"/>
      <c r="F40" s="24"/>
      <c r="G40" s="25" t="s">
        <v>29</v>
      </c>
      <c r="H40" s="26"/>
      <c r="I40" s="27" t="s">
        <v>30</v>
      </c>
      <c r="J40" s="28"/>
      <c r="K40" s="26"/>
      <c r="L40" s="27" t="s">
        <v>31</v>
      </c>
      <c r="M40" s="28"/>
      <c r="N40" s="26"/>
      <c r="O40" s="27" t="s">
        <v>32</v>
      </c>
      <c r="P40" s="28"/>
      <c r="Q40" s="26"/>
      <c r="R40" s="27" t="s">
        <v>33</v>
      </c>
      <c r="S40" s="28"/>
      <c r="T40" s="29"/>
      <c r="U40" s="27" t="s">
        <v>34</v>
      </c>
      <c r="V40" s="28"/>
      <c r="W40" s="26"/>
      <c r="X40" s="27" t="s">
        <v>35</v>
      </c>
      <c r="Y40" s="28"/>
      <c r="Z40" s="26"/>
      <c r="AA40" s="27" t="s">
        <v>36</v>
      </c>
      <c r="AB40" s="28"/>
      <c r="AC40" s="30" t="s">
        <v>37</v>
      </c>
      <c r="AD40" s="30"/>
      <c r="AE40" s="30"/>
    </row>
    <row r="41" customFormat="false" ht="40.25" hidden="false" customHeight="true" outlineLevel="0" collapsed="false">
      <c r="A41" s="31" t="s">
        <v>38</v>
      </c>
      <c r="B41" s="31" t="s">
        <v>27</v>
      </c>
      <c r="C41" s="31"/>
      <c r="D41" s="31"/>
      <c r="E41" s="31"/>
      <c r="F41" s="32"/>
      <c r="G41" s="25" t="s">
        <v>39</v>
      </c>
      <c r="H41" s="36" t="n">
        <v>2.414</v>
      </c>
      <c r="I41" s="34" t="s">
        <v>40</v>
      </c>
      <c r="J41" s="38" t="n">
        <v>0.094</v>
      </c>
      <c r="K41" s="33" t="n">
        <v>6.61</v>
      </c>
      <c r="L41" s="34" t="s">
        <v>40</v>
      </c>
      <c r="M41" s="35" t="n">
        <v>0.85</v>
      </c>
      <c r="N41" s="36" t="n">
        <v>0.333</v>
      </c>
      <c r="O41" s="37" t="s">
        <v>40</v>
      </c>
      <c r="P41" s="38" t="n">
        <v>0.06</v>
      </c>
      <c r="Q41" s="36" t="n">
        <v>1.534</v>
      </c>
      <c r="R41" s="34" t="s">
        <v>40</v>
      </c>
      <c r="S41" s="38" t="n">
        <v>0.082</v>
      </c>
      <c r="T41" s="33" t="n">
        <v>18.6526</v>
      </c>
      <c r="U41" s="34" t="s">
        <v>40</v>
      </c>
      <c r="V41" s="35" t="n">
        <v>1.2214</v>
      </c>
      <c r="W41" s="36" t="n">
        <v>0.4053</v>
      </c>
      <c r="X41" s="39" t="s">
        <v>40</v>
      </c>
      <c r="Y41" s="38" t="n">
        <v>0.0522</v>
      </c>
      <c r="Z41" s="36" t="n">
        <v>0.151</v>
      </c>
      <c r="AA41" s="37" t="s">
        <v>40</v>
      </c>
      <c r="AB41" s="38" t="n">
        <v>0.026</v>
      </c>
      <c r="AC41" s="40"/>
      <c r="AD41" s="40"/>
      <c r="AE41" s="40"/>
    </row>
    <row r="42" customFormat="false" ht="34.3" hidden="false" customHeight="true" outlineLevel="0" collapsed="false">
      <c r="A42" s="31"/>
      <c r="B42" s="31"/>
      <c r="C42" s="92"/>
      <c r="D42" s="31"/>
      <c r="E42" s="31"/>
      <c r="F42" s="32"/>
      <c r="G42" s="41" t="s">
        <v>29</v>
      </c>
      <c r="H42" s="42" t="s">
        <v>41</v>
      </c>
      <c r="I42" s="42"/>
      <c r="J42" s="42"/>
      <c r="K42" s="26"/>
      <c r="L42" s="27" t="s">
        <v>42</v>
      </c>
      <c r="M42" s="28"/>
      <c r="N42" s="43"/>
      <c r="O42" s="27" t="s">
        <v>43</v>
      </c>
      <c r="P42" s="44"/>
      <c r="Q42" s="43"/>
      <c r="R42" s="27" t="s">
        <v>44</v>
      </c>
      <c r="S42" s="44"/>
      <c r="T42" s="29"/>
      <c r="U42" s="27"/>
      <c r="V42" s="45"/>
      <c r="W42" s="29"/>
      <c r="X42" s="27"/>
      <c r="Y42" s="45"/>
      <c r="Z42" s="29"/>
      <c r="AA42" s="27"/>
      <c r="AB42" s="45"/>
      <c r="AC42" s="26"/>
      <c r="AD42" s="27"/>
      <c r="AE42" s="28"/>
    </row>
    <row r="43" customFormat="false" ht="34.3" hidden="false" customHeight="true" outlineLevel="0" collapsed="false">
      <c r="A43" s="46"/>
      <c r="B43" s="46"/>
      <c r="C43" s="93"/>
      <c r="D43" s="46"/>
      <c r="E43" s="46"/>
      <c r="F43" s="47"/>
      <c r="G43" s="25" t="s">
        <v>39</v>
      </c>
      <c r="H43" s="48" t="n">
        <v>99.2049</v>
      </c>
      <c r="I43" s="34" t="s">
        <v>40</v>
      </c>
      <c r="J43" s="49" t="n">
        <v>7.7138</v>
      </c>
      <c r="K43" s="33" t="n">
        <v>0.3194</v>
      </c>
      <c r="L43" s="39" t="s">
        <v>40</v>
      </c>
      <c r="M43" s="49" t="n">
        <v>0.3263</v>
      </c>
      <c r="N43" s="36" t="n">
        <v>0.0063</v>
      </c>
      <c r="O43" s="34" t="s">
        <v>40</v>
      </c>
      <c r="P43" s="38" t="n">
        <v>0.0342</v>
      </c>
      <c r="Q43" s="36" t="n">
        <v>1.394</v>
      </c>
      <c r="R43" s="39" t="s">
        <v>40</v>
      </c>
      <c r="S43" s="38" t="n">
        <v>0.041</v>
      </c>
      <c r="T43" s="52"/>
      <c r="U43" s="34"/>
      <c r="V43" s="53"/>
      <c r="W43" s="52"/>
      <c r="X43" s="34"/>
      <c r="Y43" s="53"/>
      <c r="Z43" s="52"/>
      <c r="AA43" s="34"/>
      <c r="AB43" s="53"/>
      <c r="AC43" s="54"/>
      <c r="AD43" s="34"/>
      <c r="AE43" s="55"/>
    </row>
    <row r="44" customFormat="false" ht="33.15" hidden="false" customHeight="true" outlineLevel="0" collapsed="false">
      <c r="A44" s="12" t="s">
        <v>66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customFormat="false" ht="13.4" hidden="false" customHeight="true" outlineLevel="0" collapsed="false">
      <c r="A45" s="94" t="s">
        <v>67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5"/>
      <c r="AD45" s="95"/>
      <c r="AE45" s="95"/>
    </row>
    <row r="46" customFormat="false" ht="14.9" hidden="false" customHeight="true" outlineLevel="0" collapsed="false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  <c r="AD46" s="95"/>
      <c r="AE46" s="95"/>
    </row>
    <row r="47" customFormat="false" ht="12.65" hidden="false" customHeight="true" outlineLevel="0" collapsed="false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5"/>
      <c r="AD47" s="95"/>
      <c r="AE47" s="95"/>
    </row>
    <row r="48" customFormat="false" ht="8.2" hidden="false" customHeight="true" outlineLevel="0" collapsed="false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5"/>
      <c r="AD48" s="95"/>
      <c r="AE48" s="95"/>
    </row>
    <row r="49" customFormat="false" ht="26.95" hidden="false" customHeight="true" outlineLevel="0" collapsed="false">
      <c r="A49" s="96" t="s">
        <v>68</v>
      </c>
      <c r="B49" s="96"/>
      <c r="C49" s="97"/>
      <c r="D49" s="97"/>
      <c r="E49" s="97"/>
      <c r="F49" s="98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9"/>
    </row>
    <row r="50" customFormat="false" ht="38.05" hidden="false" customHeight="true" outlineLevel="0" collapsed="false">
      <c r="A50" s="13" t="s">
        <v>20</v>
      </c>
      <c r="B50" s="13" t="s">
        <v>21</v>
      </c>
      <c r="C50" s="13" t="s">
        <v>22</v>
      </c>
      <c r="D50" s="13" t="s">
        <v>23</v>
      </c>
      <c r="E50" s="13" t="s">
        <v>24</v>
      </c>
      <c r="F50" s="14" t="s">
        <v>25</v>
      </c>
      <c r="G50" s="13"/>
      <c r="H50" s="15"/>
      <c r="I50" s="16"/>
      <c r="J50" s="17"/>
      <c r="K50" s="15"/>
      <c r="L50" s="16"/>
      <c r="M50" s="17"/>
      <c r="N50" s="15"/>
      <c r="O50" s="16"/>
      <c r="P50" s="17"/>
      <c r="Q50" s="15"/>
      <c r="R50" s="16"/>
      <c r="S50" s="17"/>
      <c r="T50" s="18"/>
      <c r="U50" s="16"/>
      <c r="V50" s="17"/>
      <c r="W50" s="15"/>
      <c r="X50" s="16"/>
      <c r="Y50" s="17"/>
      <c r="Z50" s="15"/>
      <c r="AA50" s="16"/>
      <c r="AB50" s="17"/>
      <c r="AC50" s="19"/>
      <c r="AD50" s="19"/>
      <c r="AE50" s="19"/>
    </row>
    <row r="51" customFormat="false" ht="41.75" hidden="false" customHeight="true" outlineLevel="0" collapsed="false">
      <c r="A51" s="100" t="s">
        <v>69</v>
      </c>
      <c r="B51" s="20" t="s">
        <v>70</v>
      </c>
      <c r="C51" s="21"/>
      <c r="D51" s="22" t="n">
        <v>20.583</v>
      </c>
      <c r="E51" s="88" t="n">
        <v>170901</v>
      </c>
      <c r="F51" s="24" t="n">
        <v>42979</v>
      </c>
      <c r="G51" s="25" t="s">
        <v>29</v>
      </c>
      <c r="H51" s="26"/>
      <c r="I51" s="27" t="s">
        <v>30</v>
      </c>
      <c r="J51" s="28"/>
      <c r="K51" s="26"/>
      <c r="L51" s="27" t="s">
        <v>31</v>
      </c>
      <c r="M51" s="28"/>
      <c r="N51" s="26"/>
      <c r="O51" s="27" t="s">
        <v>32</v>
      </c>
      <c r="P51" s="28"/>
      <c r="Q51" s="26"/>
      <c r="R51" s="27" t="s">
        <v>33</v>
      </c>
      <c r="S51" s="28"/>
      <c r="T51" s="29"/>
      <c r="U51" s="27" t="s">
        <v>34</v>
      </c>
      <c r="V51" s="28"/>
      <c r="W51" s="26"/>
      <c r="X51" s="27" t="s">
        <v>35</v>
      </c>
      <c r="Y51" s="28"/>
      <c r="Z51" s="26"/>
      <c r="AA51" s="27" t="s">
        <v>36</v>
      </c>
      <c r="AB51" s="28"/>
      <c r="AC51" s="30" t="s">
        <v>37</v>
      </c>
      <c r="AD51" s="30"/>
      <c r="AE51" s="30"/>
    </row>
    <row r="52" customFormat="false" ht="41.8" hidden="false" customHeight="true" outlineLevel="0" collapsed="false">
      <c r="A52" s="31" t="s">
        <v>71</v>
      </c>
      <c r="B52" s="31" t="s">
        <v>27</v>
      </c>
      <c r="C52" s="31"/>
      <c r="D52" s="31"/>
      <c r="E52" s="31"/>
      <c r="F52" s="32" t="n">
        <v>43000</v>
      </c>
      <c r="G52" s="25" t="s">
        <v>39</v>
      </c>
      <c r="H52" s="33" t="n">
        <v>1.439</v>
      </c>
      <c r="I52" s="34" t="s">
        <v>40</v>
      </c>
      <c r="J52" s="35" t="n">
        <v>0.145</v>
      </c>
      <c r="K52" s="33" t="n">
        <v>0.182</v>
      </c>
      <c r="L52" s="34" t="s">
        <v>40</v>
      </c>
      <c r="M52" s="35" t="n">
        <v>0.729</v>
      </c>
      <c r="N52" s="36" t="n">
        <v>0.354</v>
      </c>
      <c r="O52" s="37" t="s">
        <v>40</v>
      </c>
      <c r="P52" s="38" t="n">
        <v>0.104</v>
      </c>
      <c r="Q52" s="33" t="n">
        <v>0.798</v>
      </c>
      <c r="R52" s="34" t="s">
        <v>40</v>
      </c>
      <c r="S52" s="35" t="n">
        <v>0.114</v>
      </c>
      <c r="T52" s="33" t="n">
        <v>7.886</v>
      </c>
      <c r="U52" s="34" t="s">
        <v>40</v>
      </c>
      <c r="V52" s="35" t="n">
        <v>1.318</v>
      </c>
      <c r="W52" s="36" t="n">
        <v>0.197</v>
      </c>
      <c r="X52" s="39" t="s">
        <v>40</v>
      </c>
      <c r="Y52" s="38" t="n">
        <v>0.082</v>
      </c>
      <c r="Z52" s="36" t="n">
        <v>0.04</v>
      </c>
      <c r="AA52" s="37" t="s">
        <v>40</v>
      </c>
      <c r="AB52" s="38" t="n">
        <v>0.048</v>
      </c>
      <c r="AC52" s="40"/>
      <c r="AD52" s="40"/>
      <c r="AE52" s="40"/>
    </row>
    <row r="53" customFormat="false" ht="34.3" hidden="false" customHeight="true" outlineLevel="0" collapsed="false">
      <c r="A53" s="31"/>
      <c r="B53" s="31"/>
      <c r="C53" s="92"/>
      <c r="D53" s="31"/>
      <c r="E53" s="31"/>
      <c r="F53" s="32"/>
      <c r="G53" s="41" t="s">
        <v>29</v>
      </c>
      <c r="H53" s="42" t="s">
        <v>41</v>
      </c>
      <c r="I53" s="42"/>
      <c r="J53" s="42"/>
      <c r="K53" s="26"/>
      <c r="L53" s="27" t="s">
        <v>42</v>
      </c>
      <c r="M53" s="28"/>
      <c r="N53" s="43"/>
      <c r="O53" s="27" t="s">
        <v>43</v>
      </c>
      <c r="P53" s="44"/>
      <c r="Q53" s="43"/>
      <c r="R53" s="27" t="s">
        <v>44</v>
      </c>
      <c r="S53" s="44"/>
      <c r="T53" s="29"/>
      <c r="U53" s="27"/>
      <c r="V53" s="45"/>
      <c r="W53" s="29"/>
      <c r="X53" s="27"/>
      <c r="Y53" s="45"/>
      <c r="Z53" s="29"/>
      <c r="AA53" s="27"/>
      <c r="AB53" s="45"/>
      <c r="AC53" s="26"/>
      <c r="AD53" s="27"/>
      <c r="AE53" s="28"/>
    </row>
    <row r="54" customFormat="false" ht="34.3" hidden="false" customHeight="true" outlineLevel="0" collapsed="false">
      <c r="A54" s="46"/>
      <c r="B54" s="46"/>
      <c r="C54" s="93"/>
      <c r="D54" s="46"/>
      <c r="E54" s="46"/>
      <c r="F54" s="47"/>
      <c r="G54" s="25" t="s">
        <v>39</v>
      </c>
      <c r="H54" s="48" t="n">
        <v>32.615</v>
      </c>
      <c r="I54" s="34" t="s">
        <v>40</v>
      </c>
      <c r="J54" s="49" t="n">
        <v>5.256</v>
      </c>
      <c r="K54" s="48" t="n">
        <v>0.38</v>
      </c>
      <c r="L54" s="39" t="s">
        <v>40</v>
      </c>
      <c r="M54" s="49" t="n">
        <v>0.563</v>
      </c>
      <c r="N54" s="51" t="s">
        <v>57</v>
      </c>
      <c r="O54" s="34"/>
      <c r="P54" s="38"/>
      <c r="Q54" s="33" t="n">
        <v>0.455</v>
      </c>
      <c r="R54" s="39" t="s">
        <v>40</v>
      </c>
      <c r="S54" s="35" t="n">
        <v>0.199</v>
      </c>
      <c r="T54" s="52"/>
      <c r="U54" s="34"/>
      <c r="V54" s="53"/>
      <c r="W54" s="52"/>
      <c r="X54" s="34"/>
      <c r="Y54" s="53"/>
      <c r="Z54" s="52"/>
      <c r="AA54" s="34"/>
      <c r="AB54" s="53"/>
      <c r="AC54" s="54"/>
      <c r="AD54" s="34"/>
      <c r="AE54" s="55"/>
    </row>
    <row r="55" customFormat="false" ht="41.75" hidden="false" customHeight="true" outlineLevel="0" collapsed="false">
      <c r="A55" s="101" t="s">
        <v>72</v>
      </c>
      <c r="B55" s="56" t="s">
        <v>73</v>
      </c>
      <c r="C55" s="57"/>
      <c r="D55" s="58" t="n">
        <v>20.853</v>
      </c>
      <c r="E55" s="59" t="n">
        <v>170901</v>
      </c>
      <c r="F55" s="60" t="n">
        <v>42979</v>
      </c>
      <c r="G55" s="61" t="s">
        <v>29</v>
      </c>
      <c r="H55" s="26"/>
      <c r="I55" s="27" t="s">
        <v>30</v>
      </c>
      <c r="J55" s="28"/>
      <c r="K55" s="26"/>
      <c r="L55" s="27" t="s">
        <v>31</v>
      </c>
      <c r="M55" s="28"/>
      <c r="N55" s="26"/>
      <c r="O55" s="27" t="s">
        <v>32</v>
      </c>
      <c r="P55" s="28"/>
      <c r="Q55" s="26"/>
      <c r="R55" s="27" t="s">
        <v>33</v>
      </c>
      <c r="S55" s="28"/>
      <c r="T55" s="29"/>
      <c r="U55" s="27" t="s">
        <v>34</v>
      </c>
      <c r="V55" s="28"/>
      <c r="W55" s="26"/>
      <c r="X55" s="27" t="s">
        <v>35</v>
      </c>
      <c r="Y55" s="28"/>
      <c r="Z55" s="26"/>
      <c r="AA55" s="27" t="s">
        <v>36</v>
      </c>
      <c r="AB55" s="28"/>
      <c r="AC55" s="30" t="s">
        <v>37</v>
      </c>
      <c r="AD55" s="30"/>
      <c r="AE55" s="30"/>
    </row>
    <row r="56" customFormat="false" ht="41.8" hidden="false" customHeight="true" outlineLevel="0" collapsed="false">
      <c r="A56" s="62" t="s">
        <v>71</v>
      </c>
      <c r="B56" s="62" t="s">
        <v>27</v>
      </c>
      <c r="C56" s="62"/>
      <c r="D56" s="62"/>
      <c r="E56" s="62"/>
      <c r="F56" s="63" t="n">
        <v>43000</v>
      </c>
      <c r="G56" s="61" t="s">
        <v>39</v>
      </c>
      <c r="H56" s="64" t="n">
        <v>0.294</v>
      </c>
      <c r="I56" s="65" t="s">
        <v>40</v>
      </c>
      <c r="J56" s="66" t="n">
        <v>0.142</v>
      </c>
      <c r="K56" s="102" t="s">
        <v>74</v>
      </c>
      <c r="L56" s="65"/>
      <c r="M56" s="66"/>
      <c r="N56" s="67" t="n">
        <v>0.149</v>
      </c>
      <c r="O56" s="68" t="s">
        <v>40</v>
      </c>
      <c r="P56" s="69" t="n">
        <v>0.105</v>
      </c>
      <c r="Q56" s="64" t="n">
        <v>0.007</v>
      </c>
      <c r="R56" s="65" t="s">
        <v>40</v>
      </c>
      <c r="S56" s="66" t="n">
        <v>0.115</v>
      </c>
      <c r="T56" s="102" t="s">
        <v>75</v>
      </c>
      <c r="U56" s="65"/>
      <c r="V56" s="66"/>
      <c r="W56" s="78" t="s">
        <v>76</v>
      </c>
      <c r="X56" s="70"/>
      <c r="Y56" s="69"/>
      <c r="Z56" s="67" t="n">
        <v>0.012</v>
      </c>
      <c r="AA56" s="68" t="s">
        <v>40</v>
      </c>
      <c r="AB56" s="69" t="n">
        <v>0.05</v>
      </c>
      <c r="AC56" s="71"/>
      <c r="AD56" s="71"/>
      <c r="AE56" s="71"/>
    </row>
    <row r="57" customFormat="false" ht="34.3" hidden="false" customHeight="true" outlineLevel="0" collapsed="false">
      <c r="A57" s="62"/>
      <c r="B57" s="62"/>
      <c r="C57" s="85"/>
      <c r="D57" s="62"/>
      <c r="E57" s="62"/>
      <c r="F57" s="63"/>
      <c r="G57" s="72" t="s">
        <v>29</v>
      </c>
      <c r="H57" s="42" t="s">
        <v>41</v>
      </c>
      <c r="I57" s="42"/>
      <c r="J57" s="42"/>
      <c r="K57" s="26"/>
      <c r="L57" s="27" t="s">
        <v>42</v>
      </c>
      <c r="M57" s="28"/>
      <c r="N57" s="43"/>
      <c r="O57" s="27" t="s">
        <v>43</v>
      </c>
      <c r="P57" s="44"/>
      <c r="Q57" s="43"/>
      <c r="R57" s="27" t="s">
        <v>44</v>
      </c>
      <c r="S57" s="44"/>
      <c r="T57" s="29"/>
      <c r="U57" s="27"/>
      <c r="V57" s="45"/>
      <c r="W57" s="29"/>
      <c r="X57" s="27"/>
      <c r="Y57" s="45"/>
      <c r="Z57" s="29"/>
      <c r="AA57" s="27"/>
      <c r="AB57" s="45"/>
      <c r="AC57" s="26"/>
      <c r="AD57" s="27"/>
      <c r="AE57" s="28"/>
    </row>
    <row r="58" customFormat="false" ht="34.3" hidden="false" customHeight="true" outlineLevel="0" collapsed="false">
      <c r="A58" s="73"/>
      <c r="B58" s="73"/>
      <c r="C58" s="86"/>
      <c r="D58" s="73"/>
      <c r="E58" s="73"/>
      <c r="F58" s="74"/>
      <c r="G58" s="61" t="s">
        <v>39</v>
      </c>
      <c r="H58" s="75" t="n">
        <v>12.805</v>
      </c>
      <c r="I58" s="65" t="s">
        <v>40</v>
      </c>
      <c r="J58" s="76" t="n">
        <v>5.104</v>
      </c>
      <c r="K58" s="75" t="n">
        <v>0.38</v>
      </c>
      <c r="L58" s="70" t="s">
        <v>40</v>
      </c>
      <c r="M58" s="76" t="n">
        <v>0.563</v>
      </c>
      <c r="N58" s="78" t="s">
        <v>57</v>
      </c>
      <c r="O58" s="65"/>
      <c r="P58" s="69"/>
      <c r="Q58" s="102" t="s">
        <v>77</v>
      </c>
      <c r="R58" s="70"/>
      <c r="S58" s="66"/>
      <c r="T58" s="79"/>
      <c r="U58" s="65"/>
      <c r="V58" s="80"/>
      <c r="W58" s="79"/>
      <c r="X58" s="65"/>
      <c r="Y58" s="80"/>
      <c r="Z58" s="79"/>
      <c r="AA58" s="65"/>
      <c r="AB58" s="80"/>
      <c r="AC58" s="81"/>
      <c r="AD58" s="65"/>
      <c r="AE58" s="82"/>
    </row>
    <row r="59" customFormat="false" ht="34.3" hidden="false" customHeight="true" outlineLevel="0" collapsed="false">
      <c r="A59" s="100" t="s">
        <v>78</v>
      </c>
      <c r="B59" s="20" t="s">
        <v>79</v>
      </c>
      <c r="C59" s="103" t="s">
        <v>80</v>
      </c>
      <c r="D59" s="22" t="n">
        <v>6.979</v>
      </c>
      <c r="E59" s="88" t="n">
        <v>180511</v>
      </c>
      <c r="F59" s="24" t="n">
        <v>43231</v>
      </c>
      <c r="G59" s="25" t="s">
        <v>29</v>
      </c>
      <c r="H59" s="26"/>
      <c r="I59" s="27" t="s">
        <v>30</v>
      </c>
      <c r="J59" s="28"/>
      <c r="K59" s="26"/>
      <c r="L59" s="27" t="s">
        <v>31</v>
      </c>
      <c r="M59" s="28"/>
      <c r="N59" s="26"/>
      <c r="O59" s="27" t="s">
        <v>32</v>
      </c>
      <c r="P59" s="28"/>
      <c r="Q59" s="26"/>
      <c r="R59" s="27" t="s">
        <v>33</v>
      </c>
      <c r="S59" s="28"/>
      <c r="T59" s="29"/>
      <c r="U59" s="27" t="s">
        <v>34</v>
      </c>
      <c r="V59" s="28"/>
      <c r="W59" s="26"/>
      <c r="X59" s="27" t="s">
        <v>35</v>
      </c>
      <c r="Y59" s="28"/>
      <c r="Z59" s="26"/>
      <c r="AA59" s="27" t="s">
        <v>36</v>
      </c>
      <c r="AB59" s="28"/>
      <c r="AC59" s="30" t="s">
        <v>37</v>
      </c>
      <c r="AD59" s="30"/>
      <c r="AE59" s="30"/>
    </row>
    <row r="60" customFormat="false" ht="28.25" hidden="false" customHeight="true" outlineLevel="0" collapsed="false">
      <c r="A60" s="31" t="s">
        <v>81</v>
      </c>
      <c r="B60" s="31" t="s">
        <v>82</v>
      </c>
      <c r="C60" s="31"/>
      <c r="D60" s="31"/>
      <c r="E60" s="31"/>
      <c r="F60" s="32" t="n">
        <v>43238</v>
      </c>
      <c r="G60" s="25" t="s">
        <v>83</v>
      </c>
      <c r="H60" s="33" t="n">
        <v>184.6</v>
      </c>
      <c r="I60" s="34" t="s">
        <v>40</v>
      </c>
      <c r="J60" s="35" t="n">
        <v>4.642</v>
      </c>
      <c r="K60" s="33" t="n">
        <v>104.5</v>
      </c>
      <c r="L60" s="34" t="s">
        <v>40</v>
      </c>
      <c r="M60" s="35" t="n">
        <v>18.43</v>
      </c>
      <c r="N60" s="33" t="n">
        <v>5.728</v>
      </c>
      <c r="O60" s="34" t="s">
        <v>40</v>
      </c>
      <c r="P60" s="35" t="n">
        <v>0.54</v>
      </c>
      <c r="Q60" s="33" t="n">
        <v>139.5</v>
      </c>
      <c r="R60" s="34" t="s">
        <v>40</v>
      </c>
      <c r="S60" s="35" t="n">
        <v>4.386</v>
      </c>
      <c r="T60" s="33" t="n">
        <v>8664</v>
      </c>
      <c r="U60" s="34" t="s">
        <v>40</v>
      </c>
      <c r="V60" s="35" t="n">
        <v>446.7</v>
      </c>
      <c r="W60" s="51" t="s">
        <v>84</v>
      </c>
      <c r="X60" s="34"/>
      <c r="Y60" s="38"/>
      <c r="Z60" s="33" t="n">
        <v>0.8054</v>
      </c>
      <c r="AA60" s="34" t="s">
        <v>40</v>
      </c>
      <c r="AB60" s="35" t="n">
        <v>0.7874</v>
      </c>
      <c r="AC60" s="40"/>
      <c r="AD60" s="40"/>
      <c r="AE60" s="40"/>
    </row>
    <row r="61" customFormat="false" ht="28.4" hidden="false" customHeight="true" outlineLevel="0" collapsed="false">
      <c r="A61" s="31"/>
      <c r="B61" s="31"/>
      <c r="C61" s="31"/>
      <c r="D61" s="31"/>
      <c r="E61" s="31"/>
      <c r="F61" s="32"/>
      <c r="G61" s="25" t="s">
        <v>85</v>
      </c>
      <c r="H61" s="104" t="str">
        <f aca="false">ROUND(H60*81/1000,2)&amp;" ppb"</f>
        <v>14.95 ppb</v>
      </c>
      <c r="I61" s="34" t="s">
        <v>40</v>
      </c>
      <c r="J61" s="105" t="str">
        <f aca="false">ROUND(J60*81/1000,2)&amp;" ppb"</f>
        <v>0.38 ppb</v>
      </c>
      <c r="K61" s="104" t="str">
        <f aca="false">ROUND(K60*81/1000,2)&amp;" ppb"</f>
        <v>8.46 ppb</v>
      </c>
      <c r="L61" s="34" t="s">
        <v>40</v>
      </c>
      <c r="M61" s="105" t="str">
        <f aca="false">ROUND(M60*81/1000,2)&amp;" ppb"</f>
        <v>1.49 ppb</v>
      </c>
      <c r="N61" s="104" t="str">
        <f aca="false">ROUND(N60*1760/1000,2)&amp;" ppb"</f>
        <v>10.08 ppb</v>
      </c>
      <c r="O61" s="34" t="s">
        <v>40</v>
      </c>
      <c r="P61" s="105" t="str">
        <f aca="false">ROUND(P60*1760/1000,2)&amp;" ppb"</f>
        <v>0.95 ppb</v>
      </c>
      <c r="Q61" s="104" t="str">
        <f aca="false">ROUND(Q60*246/1000,2)&amp;" ppb"</f>
        <v>34.32 ppb</v>
      </c>
      <c r="R61" s="34" t="s">
        <v>40</v>
      </c>
      <c r="S61" s="105" t="str">
        <f aca="false">ROUND(S60*246/1000,2)&amp;" ppb"</f>
        <v>1.08 ppb</v>
      </c>
      <c r="T61" s="104" t="str">
        <f aca="false">ROUND(T60*32300/1000000,2)&amp;" ppm"</f>
        <v>279.85 ppm</v>
      </c>
      <c r="U61" s="34" t="s">
        <v>40</v>
      </c>
      <c r="V61" s="105" t="str">
        <f aca="false">ROUND(V60*32300/1000000,2)&amp;" ppm"</f>
        <v>14.43 ppm</v>
      </c>
      <c r="W61" s="52"/>
      <c r="X61" s="34"/>
      <c r="Y61" s="53"/>
      <c r="Z61" s="52"/>
      <c r="AA61" s="34"/>
      <c r="AB61" s="53"/>
      <c r="AC61" s="54"/>
      <c r="AD61" s="34"/>
      <c r="AE61" s="55"/>
    </row>
    <row r="62" customFormat="false" ht="30" hidden="false" customHeight="true" outlineLevel="0" collapsed="false">
      <c r="A62" s="31"/>
      <c r="B62" s="31"/>
      <c r="C62" s="31"/>
      <c r="D62" s="31"/>
      <c r="E62" s="31"/>
      <c r="F62" s="32"/>
      <c r="G62" s="41" t="s">
        <v>29</v>
      </c>
      <c r="H62" s="42" t="s">
        <v>41</v>
      </c>
      <c r="I62" s="42"/>
      <c r="J62" s="42"/>
      <c r="K62" s="26"/>
      <c r="L62" s="27" t="s">
        <v>42</v>
      </c>
      <c r="M62" s="28"/>
      <c r="N62" s="43"/>
      <c r="O62" s="27" t="s">
        <v>43</v>
      </c>
      <c r="P62" s="44"/>
      <c r="Q62" s="43"/>
      <c r="R62" s="27" t="s">
        <v>44</v>
      </c>
      <c r="S62" s="44"/>
      <c r="T62" s="29"/>
      <c r="U62" s="27"/>
      <c r="V62" s="45"/>
      <c r="W62" s="29"/>
      <c r="X62" s="27"/>
      <c r="Y62" s="45"/>
      <c r="Z62" s="29"/>
      <c r="AA62" s="27"/>
      <c r="AB62" s="45"/>
      <c r="AC62" s="26"/>
      <c r="AD62" s="27"/>
      <c r="AE62" s="28"/>
    </row>
    <row r="63" customFormat="false" ht="27.6" hidden="false" customHeight="true" outlineLevel="0" collapsed="false">
      <c r="A63" s="90"/>
      <c r="B63" s="90"/>
      <c r="C63" s="31"/>
      <c r="D63" s="31"/>
      <c r="E63" s="31"/>
      <c r="F63" s="32"/>
      <c r="G63" s="25" t="s">
        <v>83</v>
      </c>
      <c r="H63" s="89" t="s">
        <v>86</v>
      </c>
      <c r="I63" s="39"/>
      <c r="J63" s="49"/>
      <c r="K63" s="33" t="n">
        <v>5.6059</v>
      </c>
      <c r="L63" s="39" t="s">
        <v>40</v>
      </c>
      <c r="M63" s="49" t="n">
        <v>5.455</v>
      </c>
      <c r="N63" s="89" t="s">
        <v>87</v>
      </c>
      <c r="O63" s="39"/>
      <c r="P63" s="35"/>
      <c r="Q63" s="33" t="n">
        <v>61.58</v>
      </c>
      <c r="R63" s="39" t="s">
        <v>40</v>
      </c>
      <c r="S63" s="35" t="n">
        <v>3.484</v>
      </c>
      <c r="T63" s="52"/>
      <c r="U63" s="91"/>
      <c r="V63" s="91"/>
      <c r="W63" s="52"/>
      <c r="X63" s="34"/>
      <c r="Y63" s="35"/>
      <c r="Z63" s="54"/>
      <c r="AA63" s="34"/>
      <c r="AB63" s="55"/>
      <c r="AC63" s="52"/>
      <c r="AD63" s="34"/>
      <c r="AE63" s="35"/>
    </row>
    <row r="64" customFormat="false" ht="29.2" hidden="false" customHeight="true" outlineLevel="0" collapsed="false">
      <c r="A64" s="106"/>
      <c r="B64" s="106"/>
      <c r="C64" s="46"/>
      <c r="D64" s="46"/>
      <c r="E64" s="46"/>
      <c r="F64" s="47"/>
      <c r="G64" s="25" t="s">
        <v>85</v>
      </c>
      <c r="H64" s="104" t="str">
        <f aca="false">"&lt;"&amp;ROUND(RIGHT(H63,LEN(H63)-1)*81/1000,2)&amp;" ppb"</f>
        <v>&lt;6.47 ppb</v>
      </c>
      <c r="I64" s="34"/>
      <c r="J64" s="105"/>
      <c r="K64" s="52"/>
      <c r="L64" s="39"/>
      <c r="M64" s="53"/>
      <c r="N64" s="33"/>
      <c r="O64" s="34"/>
      <c r="P64" s="35"/>
      <c r="Q64" s="104" t="str">
        <f aca="false">ROUND(Q63*246/1000,2)&amp;" ppb"</f>
        <v>15.15 ppb</v>
      </c>
      <c r="R64" s="34" t="s">
        <v>40</v>
      </c>
      <c r="S64" s="105" t="str">
        <f aca="false">ROUND(S63*246/1000,2)&amp;" ppb"</f>
        <v>0.86 ppb</v>
      </c>
      <c r="T64" s="52"/>
      <c r="U64" s="53"/>
      <c r="V64" s="53"/>
      <c r="W64" s="33"/>
      <c r="X64" s="34"/>
      <c r="Y64" s="53"/>
      <c r="Z64" s="54"/>
      <c r="AA64" s="53"/>
      <c r="AB64" s="53"/>
      <c r="AC64" s="52"/>
      <c r="AD64" s="34"/>
      <c r="AE64" s="53"/>
    </row>
    <row r="65" customFormat="false" ht="34.3" hidden="false" customHeight="true" outlineLevel="0" collapsed="false">
      <c r="A65" s="101" t="s">
        <v>88</v>
      </c>
      <c r="B65" s="56" t="s">
        <v>89</v>
      </c>
      <c r="C65" s="107" t="s">
        <v>90</v>
      </c>
      <c r="D65" s="58" t="n">
        <v>3.91</v>
      </c>
      <c r="E65" s="59" t="n">
        <v>180518</v>
      </c>
      <c r="F65" s="60" t="n">
        <v>43238</v>
      </c>
      <c r="G65" s="61" t="s">
        <v>29</v>
      </c>
      <c r="H65" s="26"/>
      <c r="I65" s="27" t="s">
        <v>30</v>
      </c>
      <c r="J65" s="28"/>
      <c r="K65" s="26"/>
      <c r="L65" s="27" t="s">
        <v>31</v>
      </c>
      <c r="M65" s="28"/>
      <c r="N65" s="26"/>
      <c r="O65" s="27" t="s">
        <v>32</v>
      </c>
      <c r="P65" s="28"/>
      <c r="Q65" s="26"/>
      <c r="R65" s="27" t="s">
        <v>33</v>
      </c>
      <c r="S65" s="28"/>
      <c r="T65" s="29"/>
      <c r="U65" s="27" t="s">
        <v>34</v>
      </c>
      <c r="V65" s="28"/>
      <c r="W65" s="26"/>
      <c r="X65" s="27" t="s">
        <v>35</v>
      </c>
      <c r="Y65" s="28"/>
      <c r="Z65" s="26"/>
      <c r="AA65" s="27" t="s">
        <v>36</v>
      </c>
      <c r="AB65" s="28"/>
      <c r="AC65" s="30" t="s">
        <v>37</v>
      </c>
      <c r="AD65" s="30"/>
      <c r="AE65" s="30"/>
    </row>
    <row r="66" customFormat="false" ht="41.6" hidden="false" customHeight="true" outlineLevel="0" collapsed="false">
      <c r="A66" s="62" t="s">
        <v>91</v>
      </c>
      <c r="B66" s="62" t="s">
        <v>92</v>
      </c>
      <c r="C66" s="62"/>
      <c r="D66" s="62"/>
      <c r="E66" s="62"/>
      <c r="F66" s="63" t="n">
        <v>43242</v>
      </c>
      <c r="G66" s="61" t="s">
        <v>83</v>
      </c>
      <c r="H66" s="64" t="n">
        <v>32330</v>
      </c>
      <c r="I66" s="65" t="s">
        <v>40</v>
      </c>
      <c r="J66" s="66" t="n">
        <v>564.6</v>
      </c>
      <c r="K66" s="64" t="n">
        <v>15260</v>
      </c>
      <c r="L66" s="65" t="s">
        <v>40</v>
      </c>
      <c r="M66" s="66" t="n">
        <v>854.5</v>
      </c>
      <c r="N66" s="64" t="n">
        <v>1110</v>
      </c>
      <c r="O66" s="65" t="s">
        <v>40</v>
      </c>
      <c r="P66" s="66" t="n">
        <v>24.75</v>
      </c>
      <c r="Q66" s="64" t="n">
        <v>4810</v>
      </c>
      <c r="R66" s="65" t="s">
        <v>40</v>
      </c>
      <c r="S66" s="66" t="n">
        <v>116.1</v>
      </c>
      <c r="T66" s="64" t="n">
        <v>261860</v>
      </c>
      <c r="U66" s="65" t="s">
        <v>40</v>
      </c>
      <c r="V66" s="66" t="n">
        <v>13380</v>
      </c>
      <c r="W66" s="78" t="s">
        <v>93</v>
      </c>
      <c r="X66" s="65"/>
      <c r="Y66" s="69"/>
      <c r="Z66" s="102" t="s">
        <v>94</v>
      </c>
      <c r="AA66" s="65"/>
      <c r="AB66" s="66"/>
      <c r="AC66" s="71"/>
      <c r="AD66" s="71"/>
      <c r="AE66" s="71"/>
    </row>
    <row r="67" customFormat="false" ht="28.4" hidden="false" customHeight="true" outlineLevel="0" collapsed="false">
      <c r="A67" s="62"/>
      <c r="B67" s="62"/>
      <c r="C67" s="62"/>
      <c r="D67" s="62"/>
      <c r="E67" s="62"/>
      <c r="F67" s="63"/>
      <c r="G67" s="61" t="s">
        <v>85</v>
      </c>
      <c r="H67" s="108" t="str">
        <f aca="false">ROUND(H66*81/1000000,2)&amp;" ppm"</f>
        <v>2.62 ppm</v>
      </c>
      <c r="I67" s="65" t="s">
        <v>40</v>
      </c>
      <c r="J67" s="109" t="str">
        <f aca="false">ROUND(J66*81/1000000,2)&amp;" ppm"</f>
        <v>0.05 ppm</v>
      </c>
      <c r="K67" s="108" t="str">
        <f aca="false">ROUND(K66*81/1000000,2)&amp;" ppm"</f>
        <v>1.24 ppm</v>
      </c>
      <c r="L67" s="65" t="s">
        <v>40</v>
      </c>
      <c r="M67" s="109" t="str">
        <f aca="false">ROUND(M66*81/1000000,2)&amp;" ppm"</f>
        <v>0.07 ppm</v>
      </c>
      <c r="N67" s="108" t="str">
        <f aca="false">ROUND(N66*1760/1000000,2)&amp;" ppm"</f>
        <v>1.95 ppm</v>
      </c>
      <c r="O67" s="65" t="s">
        <v>40</v>
      </c>
      <c r="P67" s="109" t="str">
        <f aca="false">ROUND(P66*1760/1000000,2)&amp;" ppm"</f>
        <v>0.04 ppm</v>
      </c>
      <c r="Q67" s="108" t="str">
        <f aca="false">ROUND(Q66*246/1000000,2)&amp;" ppm"</f>
        <v>1.18 ppm</v>
      </c>
      <c r="R67" s="65" t="s">
        <v>40</v>
      </c>
      <c r="S67" s="109" t="str">
        <f aca="false">ROUND(S66*246/1000000,2)&amp;" ppm"</f>
        <v>0.03 ppm</v>
      </c>
      <c r="T67" s="108" t="str">
        <f aca="false">ROUND(T66*32300/1000000,2)&amp;" ppm"</f>
        <v>8458.08 ppm</v>
      </c>
      <c r="U67" s="65" t="s">
        <v>40</v>
      </c>
      <c r="V67" s="109" t="str">
        <f aca="false">ROUND(V66*32300/1000000,2)&amp;" ppm"</f>
        <v>432.17 ppm</v>
      </c>
      <c r="W67" s="79"/>
      <c r="X67" s="65"/>
      <c r="Y67" s="80"/>
      <c r="Z67" s="79"/>
      <c r="AA67" s="65"/>
      <c r="AB67" s="80"/>
      <c r="AC67" s="81"/>
      <c r="AD67" s="65"/>
      <c r="AE67" s="82"/>
    </row>
    <row r="68" customFormat="false" ht="30" hidden="false" customHeight="true" outlineLevel="0" collapsed="false">
      <c r="A68" s="62"/>
      <c r="B68" s="62"/>
      <c r="C68" s="62"/>
      <c r="D68" s="62"/>
      <c r="E68" s="62"/>
      <c r="F68" s="63"/>
      <c r="G68" s="72" t="s">
        <v>29</v>
      </c>
      <c r="H68" s="42" t="s">
        <v>41</v>
      </c>
      <c r="I68" s="42"/>
      <c r="J68" s="42"/>
      <c r="K68" s="26"/>
      <c r="L68" s="27" t="s">
        <v>42</v>
      </c>
      <c r="M68" s="28"/>
      <c r="N68" s="43"/>
      <c r="O68" s="27" t="s">
        <v>43</v>
      </c>
      <c r="P68" s="44"/>
      <c r="Q68" s="43"/>
      <c r="R68" s="27" t="s">
        <v>44</v>
      </c>
      <c r="S68" s="44"/>
      <c r="T68" s="29"/>
      <c r="U68" s="27"/>
      <c r="V68" s="45"/>
      <c r="W68" s="29"/>
      <c r="X68" s="27"/>
      <c r="Y68" s="45"/>
      <c r="Z68" s="29"/>
      <c r="AA68" s="27"/>
      <c r="AB68" s="45"/>
      <c r="AC68" s="26"/>
      <c r="AD68" s="27"/>
      <c r="AE68" s="28"/>
    </row>
    <row r="69" customFormat="false" ht="27.6" hidden="false" customHeight="true" outlineLevel="0" collapsed="false">
      <c r="A69" s="110"/>
      <c r="B69" s="110"/>
      <c r="C69" s="62"/>
      <c r="D69" s="62"/>
      <c r="E69" s="62"/>
      <c r="F69" s="63"/>
      <c r="G69" s="61" t="s">
        <v>83</v>
      </c>
      <c r="H69" s="64" t="n">
        <v>414.69</v>
      </c>
      <c r="I69" s="70" t="s">
        <v>40</v>
      </c>
      <c r="J69" s="76" t="n">
        <v>1085</v>
      </c>
      <c r="K69" s="64"/>
      <c r="L69" s="70" t="s">
        <v>95</v>
      </c>
      <c r="M69" s="76"/>
      <c r="N69" s="64"/>
      <c r="O69" s="70" t="s">
        <v>95</v>
      </c>
      <c r="P69" s="66"/>
      <c r="Q69" s="64" t="n">
        <v>4376</v>
      </c>
      <c r="R69" s="70" t="s">
        <v>40</v>
      </c>
      <c r="S69" s="66" t="n">
        <v>120.2</v>
      </c>
      <c r="T69" s="79"/>
      <c r="U69" s="111"/>
      <c r="V69" s="111"/>
      <c r="W69" s="79"/>
      <c r="X69" s="65"/>
      <c r="Y69" s="66"/>
      <c r="Z69" s="81"/>
      <c r="AA69" s="65"/>
      <c r="AB69" s="82"/>
      <c r="AC69" s="79"/>
      <c r="AD69" s="65"/>
      <c r="AE69" s="66"/>
    </row>
    <row r="70" customFormat="false" ht="29.2" hidden="false" customHeight="true" outlineLevel="0" collapsed="false">
      <c r="A70" s="112"/>
      <c r="B70" s="112"/>
      <c r="C70" s="73"/>
      <c r="D70" s="73"/>
      <c r="E70" s="73"/>
      <c r="F70" s="74"/>
      <c r="G70" s="61" t="s">
        <v>85</v>
      </c>
      <c r="H70" s="108" t="str">
        <f aca="false">ROUND(H69*81/1000,2)&amp;" ppb"</f>
        <v>33.59 ppb</v>
      </c>
      <c r="I70" s="65" t="s">
        <v>40</v>
      </c>
      <c r="J70" s="109" t="str">
        <f aca="false">ROUND(J69*81/1000,2)&amp;" ppb"</f>
        <v>87.89 ppb</v>
      </c>
      <c r="K70" s="79"/>
      <c r="L70" s="70"/>
      <c r="M70" s="80"/>
      <c r="N70" s="64"/>
      <c r="O70" s="65"/>
      <c r="P70" s="66"/>
      <c r="Q70" s="108" t="str">
        <f aca="false">ROUND(Q69*246/1000000,2)&amp;" ppm"</f>
        <v>1.08 ppm</v>
      </c>
      <c r="R70" s="65" t="s">
        <v>40</v>
      </c>
      <c r="S70" s="109" t="str">
        <f aca="false">ROUND(S69*246/1000000,2)&amp;" ppm"</f>
        <v>0.03 ppm</v>
      </c>
      <c r="T70" s="79"/>
      <c r="U70" s="80"/>
      <c r="V70" s="80"/>
      <c r="W70" s="64"/>
      <c r="X70" s="65"/>
      <c r="Y70" s="80"/>
      <c r="Z70" s="81"/>
      <c r="AA70" s="80"/>
      <c r="AB70" s="80"/>
      <c r="AC70" s="79"/>
      <c r="AD70" s="65"/>
      <c r="AE70" s="80"/>
    </row>
    <row r="71" customFormat="false" ht="34.3" hidden="false" customHeight="true" outlineLevel="0" collapsed="false">
      <c r="A71" s="100" t="s">
        <v>96</v>
      </c>
      <c r="B71" s="20" t="s">
        <v>97</v>
      </c>
      <c r="C71" s="103" t="s">
        <v>98</v>
      </c>
      <c r="D71" s="22" t="n">
        <v>12.638</v>
      </c>
      <c r="E71" s="88" t="n">
        <v>191128</v>
      </c>
      <c r="F71" s="24" t="n">
        <v>43797</v>
      </c>
      <c r="G71" s="25" t="s">
        <v>29</v>
      </c>
      <c r="H71" s="26"/>
      <c r="I71" s="27" t="s">
        <v>30</v>
      </c>
      <c r="J71" s="28"/>
      <c r="K71" s="26"/>
      <c r="L71" s="27" t="s">
        <v>31</v>
      </c>
      <c r="M71" s="28"/>
      <c r="N71" s="26"/>
      <c r="O71" s="27" t="s">
        <v>32</v>
      </c>
      <c r="P71" s="28"/>
      <c r="Q71" s="26"/>
      <c r="R71" s="27" t="s">
        <v>33</v>
      </c>
      <c r="S71" s="28"/>
      <c r="T71" s="29"/>
      <c r="U71" s="27" t="s">
        <v>34</v>
      </c>
      <c r="V71" s="28"/>
      <c r="W71" s="26"/>
      <c r="X71" s="27" t="s">
        <v>35</v>
      </c>
      <c r="Y71" s="28"/>
      <c r="Z71" s="26"/>
      <c r="AA71" s="27" t="s">
        <v>36</v>
      </c>
      <c r="AB71" s="28"/>
      <c r="AC71" s="30" t="s">
        <v>37</v>
      </c>
      <c r="AD71" s="30"/>
      <c r="AE71" s="30"/>
    </row>
    <row r="72" customFormat="false" ht="29.85" hidden="false" customHeight="true" outlineLevel="0" collapsed="false">
      <c r="A72" s="31" t="s">
        <v>99</v>
      </c>
      <c r="B72" s="31" t="s">
        <v>100</v>
      </c>
      <c r="C72" s="31"/>
      <c r="D72" s="31" t="s">
        <v>101</v>
      </c>
      <c r="E72" s="31"/>
      <c r="F72" s="32" t="n">
        <v>43810</v>
      </c>
      <c r="G72" s="25" t="s">
        <v>83</v>
      </c>
      <c r="H72" s="33" t="n">
        <v>455.6</v>
      </c>
      <c r="I72" s="34" t="s">
        <v>40</v>
      </c>
      <c r="J72" s="35" t="n">
        <v>79.18</v>
      </c>
      <c r="K72" s="33" t="n">
        <v>1335</v>
      </c>
      <c r="L72" s="34" t="s">
        <v>40</v>
      </c>
      <c r="M72" s="35" t="n">
        <v>733.5</v>
      </c>
      <c r="N72" s="33" t="n">
        <v>12.51</v>
      </c>
      <c r="O72" s="34" t="s">
        <v>40</v>
      </c>
      <c r="P72" s="35" t="n">
        <v>22.94</v>
      </c>
      <c r="Q72" s="33" t="n">
        <v>300.5</v>
      </c>
      <c r="R72" s="34" t="s">
        <v>40</v>
      </c>
      <c r="S72" s="35" t="n">
        <v>76.03</v>
      </c>
      <c r="T72" s="33" t="n">
        <v>5534.6</v>
      </c>
      <c r="U72" s="34" t="s">
        <v>40</v>
      </c>
      <c r="V72" s="35" t="n">
        <v>1118</v>
      </c>
      <c r="W72" s="51" t="s">
        <v>102</v>
      </c>
      <c r="X72" s="34"/>
      <c r="Y72" s="38"/>
      <c r="Z72" s="33" t="n">
        <v>11.39</v>
      </c>
      <c r="AA72" s="34" t="s">
        <v>40</v>
      </c>
      <c r="AB72" s="35" t="n">
        <v>31.69</v>
      </c>
      <c r="AC72" s="40"/>
      <c r="AD72" s="40"/>
      <c r="AE72" s="40"/>
    </row>
    <row r="73" customFormat="false" ht="28.4" hidden="false" customHeight="true" outlineLevel="0" collapsed="false">
      <c r="A73" s="31"/>
      <c r="B73" s="31"/>
      <c r="C73" s="31"/>
      <c r="D73" s="31"/>
      <c r="E73" s="31"/>
      <c r="F73" s="32"/>
      <c r="G73" s="25" t="s">
        <v>85</v>
      </c>
      <c r="H73" s="104" t="str">
        <f aca="false">ROUND(H72*81/1000,2)&amp;" ppb"</f>
        <v>36.9 ppb</v>
      </c>
      <c r="I73" s="34" t="s">
        <v>40</v>
      </c>
      <c r="J73" s="105" t="str">
        <f aca="false">ROUND(J72*81/1000,2)&amp;" ppb"</f>
        <v>6.41 ppb</v>
      </c>
      <c r="K73" s="104" t="str">
        <f aca="false">ROUND(K72*81/1000,2)&amp;" ppb"</f>
        <v>108.14 ppb</v>
      </c>
      <c r="L73" s="34" t="s">
        <v>40</v>
      </c>
      <c r="M73" s="105" t="str">
        <f aca="false">ROUND(M72*81/1000,2)&amp;" ppb"</f>
        <v>59.41 ppb</v>
      </c>
      <c r="N73" s="104" t="str">
        <f aca="false">ROUND(N72*1760/1000,2)&amp;" ppb"</f>
        <v>22.02 ppb</v>
      </c>
      <c r="O73" s="34" t="s">
        <v>40</v>
      </c>
      <c r="P73" s="105" t="str">
        <f aca="false">ROUND(P72*1760/1000,2)&amp;" ppb"</f>
        <v>40.37 ppb</v>
      </c>
      <c r="Q73" s="104" t="str">
        <f aca="false">ROUND(Q72*246/1000,2)&amp;" ppb"</f>
        <v>73.92 ppb</v>
      </c>
      <c r="R73" s="34" t="s">
        <v>40</v>
      </c>
      <c r="S73" s="105" t="str">
        <f aca="false">ROUND(S72*246/1000,2)&amp;" ppb"</f>
        <v>18.7 ppb</v>
      </c>
      <c r="T73" s="104" t="str">
        <f aca="false">ROUND(T72*32300/1000000,2)&amp;" ppm"</f>
        <v>178.77 ppm</v>
      </c>
      <c r="U73" s="34" t="s">
        <v>40</v>
      </c>
      <c r="V73" s="105" t="str">
        <f aca="false">ROUND(V72*32300/1000000,2)&amp;" ppm"</f>
        <v>36.11 ppm</v>
      </c>
      <c r="W73" s="52"/>
      <c r="X73" s="34"/>
      <c r="Y73" s="53"/>
      <c r="Z73" s="52"/>
      <c r="AA73" s="34"/>
      <c r="AB73" s="53"/>
      <c r="AC73" s="54"/>
      <c r="AD73" s="34"/>
      <c r="AE73" s="55"/>
    </row>
    <row r="74" customFormat="false" ht="30" hidden="false" customHeight="true" outlineLevel="0" collapsed="false">
      <c r="A74" s="31"/>
      <c r="B74" s="31"/>
      <c r="C74" s="31"/>
      <c r="D74" s="31"/>
      <c r="E74" s="31"/>
      <c r="F74" s="32"/>
      <c r="G74" s="41" t="s">
        <v>29</v>
      </c>
      <c r="H74" s="42" t="s">
        <v>41</v>
      </c>
      <c r="I74" s="42"/>
      <c r="J74" s="42"/>
      <c r="K74" s="26"/>
      <c r="L74" s="27" t="s">
        <v>42</v>
      </c>
      <c r="M74" s="28"/>
      <c r="N74" s="43"/>
      <c r="O74" s="27" t="s">
        <v>43</v>
      </c>
      <c r="P74" s="44"/>
      <c r="Q74" s="43"/>
      <c r="R74" s="27" t="s">
        <v>44</v>
      </c>
      <c r="S74" s="44"/>
      <c r="T74" s="29"/>
      <c r="U74" s="27"/>
      <c r="V74" s="45"/>
      <c r="W74" s="29"/>
      <c r="X74" s="27"/>
      <c r="Y74" s="45"/>
      <c r="Z74" s="29"/>
      <c r="AA74" s="27"/>
      <c r="AB74" s="45"/>
      <c r="AC74" s="26"/>
      <c r="AD74" s="27"/>
      <c r="AE74" s="28"/>
    </row>
    <row r="75" customFormat="false" ht="27.6" hidden="false" customHeight="true" outlineLevel="0" collapsed="false">
      <c r="A75" s="90"/>
      <c r="B75" s="90"/>
      <c r="C75" s="31"/>
      <c r="D75" s="31"/>
      <c r="E75" s="31"/>
      <c r="F75" s="32"/>
      <c r="G75" s="25" t="s">
        <v>83</v>
      </c>
      <c r="H75" s="33" t="n">
        <v>986.42</v>
      </c>
      <c r="I75" s="39" t="s">
        <v>40</v>
      </c>
      <c r="J75" s="49" t="n">
        <v>6241</v>
      </c>
      <c r="K75" s="89" t="s">
        <v>103</v>
      </c>
      <c r="L75" s="39"/>
      <c r="M75" s="49"/>
      <c r="N75" s="33" t="n">
        <v>28.188</v>
      </c>
      <c r="O75" s="39" t="s">
        <v>40</v>
      </c>
      <c r="P75" s="35" t="n">
        <v>26.26</v>
      </c>
      <c r="Q75" s="33" t="n">
        <v>99.8</v>
      </c>
      <c r="R75" s="39" t="s">
        <v>40</v>
      </c>
      <c r="S75" s="35" t="n">
        <v>116.5</v>
      </c>
      <c r="T75" s="52"/>
      <c r="U75" s="91"/>
      <c r="V75" s="91"/>
      <c r="W75" s="52"/>
      <c r="X75" s="34"/>
      <c r="Y75" s="35"/>
      <c r="Z75" s="54"/>
      <c r="AA75" s="34"/>
      <c r="AB75" s="55"/>
      <c r="AC75" s="52"/>
      <c r="AD75" s="34"/>
      <c r="AE75" s="35"/>
    </row>
    <row r="76" customFormat="false" ht="29.2" hidden="false" customHeight="true" outlineLevel="0" collapsed="false">
      <c r="A76" s="106"/>
      <c r="B76" s="106"/>
      <c r="C76" s="46"/>
      <c r="D76" s="46"/>
      <c r="E76" s="46"/>
      <c r="F76" s="47"/>
      <c r="G76" s="25" t="s">
        <v>85</v>
      </c>
      <c r="H76" s="104" t="str">
        <f aca="false">ROUND(H75*81/1000,2)&amp;" ppb"</f>
        <v>79.9 ppb</v>
      </c>
      <c r="I76" s="34" t="s">
        <v>40</v>
      </c>
      <c r="J76" s="105" t="str">
        <f aca="false">ROUND(J75*81/1000,2)&amp;" ppb"</f>
        <v>505.52 ppb</v>
      </c>
      <c r="K76" s="52"/>
      <c r="L76" s="39"/>
      <c r="M76" s="53"/>
      <c r="N76" s="33"/>
      <c r="O76" s="34"/>
      <c r="P76" s="35"/>
      <c r="Q76" s="104" t="str">
        <f aca="false">ROUND(Q75*246/1000,2)&amp;" ppb"</f>
        <v>24.55 ppb</v>
      </c>
      <c r="R76" s="34" t="s">
        <v>40</v>
      </c>
      <c r="S76" s="105" t="str">
        <f aca="false">ROUND(S75*246/1000,2)&amp;" ppb"</f>
        <v>28.66 ppb</v>
      </c>
      <c r="T76" s="52"/>
      <c r="U76" s="53"/>
      <c r="V76" s="53"/>
      <c r="W76" s="33"/>
      <c r="X76" s="34"/>
      <c r="Y76" s="53"/>
      <c r="Z76" s="54"/>
      <c r="AA76" s="53"/>
      <c r="AB76" s="53"/>
      <c r="AC76" s="52"/>
      <c r="AD76" s="34"/>
      <c r="AE76" s="53"/>
    </row>
    <row r="77" customFormat="false" ht="34.3" hidden="false" customHeight="true" outlineLevel="0" collapsed="false">
      <c r="A77" s="101" t="s">
        <v>104</v>
      </c>
      <c r="B77" s="56" t="s">
        <v>97</v>
      </c>
      <c r="C77" s="107" t="s">
        <v>98</v>
      </c>
      <c r="D77" s="58" t="n">
        <v>12.638</v>
      </c>
      <c r="E77" s="59" t="n">
        <v>191128</v>
      </c>
      <c r="F77" s="60" t="n">
        <v>43797</v>
      </c>
      <c r="G77" s="61" t="s">
        <v>29</v>
      </c>
      <c r="H77" s="26"/>
      <c r="I77" s="27" t="s">
        <v>30</v>
      </c>
      <c r="J77" s="28"/>
      <c r="K77" s="26"/>
      <c r="L77" s="27" t="s">
        <v>31</v>
      </c>
      <c r="M77" s="28"/>
      <c r="N77" s="26"/>
      <c r="O77" s="27" t="s">
        <v>32</v>
      </c>
      <c r="P77" s="28"/>
      <c r="Q77" s="26"/>
      <c r="R77" s="27" t="s">
        <v>33</v>
      </c>
      <c r="S77" s="28"/>
      <c r="T77" s="29"/>
      <c r="U77" s="27" t="s">
        <v>34</v>
      </c>
      <c r="V77" s="28"/>
      <c r="W77" s="26"/>
      <c r="X77" s="27" t="s">
        <v>35</v>
      </c>
      <c r="Y77" s="28"/>
      <c r="Z77" s="26"/>
      <c r="AA77" s="27" t="s">
        <v>36</v>
      </c>
      <c r="AB77" s="28"/>
      <c r="AC77" s="30" t="s">
        <v>37</v>
      </c>
      <c r="AD77" s="30"/>
      <c r="AE77" s="30"/>
    </row>
    <row r="78" customFormat="false" ht="29.85" hidden="false" customHeight="true" outlineLevel="0" collapsed="false">
      <c r="A78" s="62" t="s">
        <v>99</v>
      </c>
      <c r="B78" s="62" t="s">
        <v>100</v>
      </c>
      <c r="C78" s="62"/>
      <c r="D78" s="62" t="s">
        <v>105</v>
      </c>
      <c r="E78" s="62"/>
      <c r="F78" s="63" t="n">
        <v>43810</v>
      </c>
      <c r="G78" s="61" t="s">
        <v>83</v>
      </c>
      <c r="H78" s="64" t="n">
        <v>8.961</v>
      </c>
      <c r="I78" s="65" t="s">
        <v>40</v>
      </c>
      <c r="J78" s="66" t="n">
        <v>114.2</v>
      </c>
      <c r="K78" s="64" t="n">
        <v>264.9</v>
      </c>
      <c r="L78" s="65" t="s">
        <v>40</v>
      </c>
      <c r="M78" s="66" t="n">
        <v>989.3</v>
      </c>
      <c r="N78" s="102" t="s">
        <v>106</v>
      </c>
      <c r="O78" s="65"/>
      <c r="P78" s="66"/>
      <c r="Q78" s="64" t="n">
        <v>18.4</v>
      </c>
      <c r="R78" s="65" t="s">
        <v>40</v>
      </c>
      <c r="S78" s="66" t="n">
        <v>111.7</v>
      </c>
      <c r="T78" s="64" t="n">
        <v>0.00306</v>
      </c>
      <c r="U78" s="65" t="s">
        <v>40</v>
      </c>
      <c r="V78" s="66" t="n">
        <v>1567</v>
      </c>
      <c r="W78" s="78" t="s">
        <v>107</v>
      </c>
      <c r="X78" s="65"/>
      <c r="Y78" s="69"/>
      <c r="Z78" s="64" t="n">
        <v>0.0228</v>
      </c>
      <c r="AA78" s="65" t="s">
        <v>40</v>
      </c>
      <c r="AB78" s="66" t="n">
        <v>38.3</v>
      </c>
      <c r="AC78" s="71"/>
      <c r="AD78" s="71"/>
      <c r="AE78" s="71"/>
    </row>
    <row r="79" customFormat="false" ht="28.4" hidden="false" customHeight="true" outlineLevel="0" collapsed="false">
      <c r="A79" s="62"/>
      <c r="B79" s="62"/>
      <c r="C79" s="62"/>
      <c r="D79" s="62"/>
      <c r="E79" s="62"/>
      <c r="F79" s="63"/>
      <c r="G79" s="61" t="s">
        <v>85</v>
      </c>
      <c r="H79" s="108" t="str">
        <f aca="false">ROUND(H78*81/1000,2)&amp;" ppb"</f>
        <v>0.73 ppb</v>
      </c>
      <c r="I79" s="65" t="s">
        <v>40</v>
      </c>
      <c r="J79" s="109" t="str">
        <f aca="false">ROUND(J78*81/1000,2)&amp;" ppb"</f>
        <v>9.25 ppb</v>
      </c>
      <c r="K79" s="108" t="str">
        <f aca="false">ROUND(K78*81/1000,2)&amp;" ppb"</f>
        <v>21.46 ppb</v>
      </c>
      <c r="L79" s="65" t="s">
        <v>40</v>
      </c>
      <c r="M79" s="109" t="str">
        <f aca="false">ROUND(M78*81/1000,2)&amp;" ppb"</f>
        <v>80.13 ppb</v>
      </c>
      <c r="N79" s="108" t="str">
        <f aca="false">"&lt;"&amp;ROUND(RIGHT(N78,LEN(N78)-1)*1760/1000,2)&amp;" ppb"</f>
        <v>&lt;41.48 ppb</v>
      </c>
      <c r="O79" s="65"/>
      <c r="P79" s="109"/>
      <c r="Q79" s="108" t="str">
        <f aca="false">ROUND(Q78*246/1000,2)&amp;" ppb"</f>
        <v>4.53 ppb</v>
      </c>
      <c r="R79" s="65" t="s">
        <v>40</v>
      </c>
      <c r="S79" s="109" t="str">
        <f aca="false">ROUND(S78*246/1000,2)&amp;" ppb"</f>
        <v>27.48 ppb</v>
      </c>
      <c r="T79" s="108" t="str">
        <f aca="false">ROUND(T78*32300/1000000,2)&amp;" ppm"</f>
        <v>0 ppm</v>
      </c>
      <c r="U79" s="65" t="s">
        <v>40</v>
      </c>
      <c r="V79" s="109" t="str">
        <f aca="false">ROUND(V78*32300/1000000,2)&amp;" ppm"</f>
        <v>50.61 ppm</v>
      </c>
      <c r="W79" s="79"/>
      <c r="X79" s="65"/>
      <c r="Y79" s="80"/>
      <c r="Z79" s="79"/>
      <c r="AA79" s="65"/>
      <c r="AB79" s="80"/>
      <c r="AC79" s="81"/>
      <c r="AD79" s="65"/>
      <c r="AE79" s="82"/>
    </row>
    <row r="80" customFormat="false" ht="30" hidden="false" customHeight="true" outlineLevel="0" collapsed="false">
      <c r="A80" s="62"/>
      <c r="B80" s="62"/>
      <c r="C80" s="62"/>
      <c r="D80" s="62"/>
      <c r="E80" s="62"/>
      <c r="F80" s="63"/>
      <c r="G80" s="72" t="s">
        <v>29</v>
      </c>
      <c r="H80" s="42" t="s">
        <v>41</v>
      </c>
      <c r="I80" s="42"/>
      <c r="J80" s="42"/>
      <c r="K80" s="26"/>
      <c r="L80" s="27" t="s">
        <v>42</v>
      </c>
      <c r="M80" s="28"/>
      <c r="N80" s="43"/>
      <c r="O80" s="27" t="s">
        <v>43</v>
      </c>
      <c r="P80" s="44"/>
      <c r="Q80" s="43"/>
      <c r="R80" s="27" t="s">
        <v>44</v>
      </c>
      <c r="S80" s="44"/>
      <c r="T80" s="29"/>
      <c r="U80" s="27"/>
      <c r="V80" s="45"/>
      <c r="W80" s="29"/>
      <c r="X80" s="27"/>
      <c r="Y80" s="45"/>
      <c r="Z80" s="29"/>
      <c r="AA80" s="27"/>
      <c r="AB80" s="45"/>
      <c r="AC80" s="26"/>
      <c r="AD80" s="27"/>
      <c r="AE80" s="28"/>
    </row>
    <row r="81" customFormat="false" ht="27.6" hidden="false" customHeight="true" outlineLevel="0" collapsed="false">
      <c r="A81" s="110"/>
      <c r="B81" s="110"/>
      <c r="C81" s="62"/>
      <c r="D81" s="62"/>
      <c r="E81" s="62"/>
      <c r="F81" s="63"/>
      <c r="G81" s="61" t="s">
        <v>83</v>
      </c>
      <c r="H81" s="64" t="n">
        <v>0.0168</v>
      </c>
      <c r="I81" s="70" t="s">
        <v>40</v>
      </c>
      <c r="J81" s="76" t="n">
        <v>24810</v>
      </c>
      <c r="K81" s="102" t="s">
        <v>108</v>
      </c>
      <c r="L81" s="70"/>
      <c r="M81" s="76"/>
      <c r="N81" s="64" t="n">
        <v>0.025</v>
      </c>
      <c r="O81" s="70" t="s">
        <v>40</v>
      </c>
      <c r="P81" s="66" t="n">
        <v>47.83</v>
      </c>
      <c r="Q81" s="64" t="n">
        <v>6.347</v>
      </c>
      <c r="R81" s="70" t="s">
        <v>40</v>
      </c>
      <c r="S81" s="66" t="n">
        <v>165.8</v>
      </c>
      <c r="T81" s="79"/>
      <c r="U81" s="111"/>
      <c r="V81" s="111"/>
      <c r="W81" s="79"/>
      <c r="X81" s="65"/>
      <c r="Y81" s="66"/>
      <c r="Z81" s="81"/>
      <c r="AA81" s="65"/>
      <c r="AB81" s="82"/>
      <c r="AC81" s="79"/>
      <c r="AD81" s="65"/>
      <c r="AE81" s="66"/>
    </row>
    <row r="82" customFormat="false" ht="29.2" hidden="false" customHeight="true" outlineLevel="0" collapsed="false">
      <c r="A82" s="112"/>
      <c r="B82" s="112"/>
      <c r="C82" s="73"/>
      <c r="D82" s="73"/>
      <c r="E82" s="73"/>
      <c r="F82" s="74"/>
      <c r="G82" s="61" t="s">
        <v>85</v>
      </c>
      <c r="H82" s="108" t="str">
        <f aca="false">ROUND(H81*81/1000,2)&amp;" ppb"</f>
        <v>0 ppb</v>
      </c>
      <c r="I82" s="65" t="s">
        <v>40</v>
      </c>
      <c r="J82" s="109" t="str">
        <f aca="false">ROUND(J81*81/1000,2)&amp;" ppb"</f>
        <v>2009.61 ppb</v>
      </c>
      <c r="K82" s="79"/>
      <c r="L82" s="70"/>
      <c r="M82" s="80"/>
      <c r="N82" s="64"/>
      <c r="O82" s="65"/>
      <c r="P82" s="66"/>
      <c r="Q82" s="108" t="str">
        <f aca="false">ROUND(Q81*246/1000,2)&amp;" ppb"</f>
        <v>1.56 ppb</v>
      </c>
      <c r="R82" s="65" t="s">
        <v>40</v>
      </c>
      <c r="S82" s="109" t="str">
        <f aca="false">ROUND(S81*246/1000,2)&amp;" ppb"</f>
        <v>40.79 ppb</v>
      </c>
      <c r="T82" s="79"/>
      <c r="U82" s="80"/>
      <c r="V82" s="80"/>
      <c r="W82" s="64"/>
      <c r="X82" s="65"/>
      <c r="Y82" s="80"/>
      <c r="Z82" s="81"/>
      <c r="AA82" s="80"/>
      <c r="AB82" s="80"/>
      <c r="AC82" s="79"/>
      <c r="AD82" s="65"/>
      <c r="AE82" s="80"/>
    </row>
    <row r="83" customFormat="false" ht="34.3" hidden="false" customHeight="true" outlineLevel="0" collapsed="false">
      <c r="A83" s="100" t="s">
        <v>109</v>
      </c>
      <c r="B83" s="20" t="s">
        <v>110</v>
      </c>
      <c r="C83" s="103" t="s">
        <v>98</v>
      </c>
      <c r="D83" s="22" t="n">
        <v>7.882</v>
      </c>
      <c r="E83" s="88" t="n">
        <v>191211</v>
      </c>
      <c r="F83" s="24" t="n">
        <v>43810</v>
      </c>
      <c r="G83" s="25" t="s">
        <v>29</v>
      </c>
      <c r="H83" s="26"/>
      <c r="I83" s="27" t="s">
        <v>30</v>
      </c>
      <c r="J83" s="28"/>
      <c r="K83" s="26"/>
      <c r="L83" s="27" t="s">
        <v>31</v>
      </c>
      <c r="M83" s="28"/>
      <c r="N83" s="26"/>
      <c r="O83" s="27" t="s">
        <v>32</v>
      </c>
      <c r="P83" s="28"/>
      <c r="Q83" s="26"/>
      <c r="R83" s="27" t="s">
        <v>33</v>
      </c>
      <c r="S83" s="28"/>
      <c r="T83" s="29"/>
      <c r="U83" s="27" t="s">
        <v>34</v>
      </c>
      <c r="V83" s="28"/>
      <c r="W83" s="26"/>
      <c r="X83" s="27" t="s">
        <v>35</v>
      </c>
      <c r="Y83" s="28"/>
      <c r="Z83" s="26"/>
      <c r="AA83" s="27" t="s">
        <v>36</v>
      </c>
      <c r="AB83" s="28"/>
      <c r="AC83" s="30" t="s">
        <v>37</v>
      </c>
      <c r="AD83" s="30"/>
      <c r="AE83" s="30"/>
    </row>
    <row r="84" customFormat="false" ht="29.85" hidden="false" customHeight="true" outlineLevel="0" collapsed="false">
      <c r="A84" s="31" t="s">
        <v>111</v>
      </c>
      <c r="B84" s="31" t="s">
        <v>112</v>
      </c>
      <c r="C84" s="31"/>
      <c r="D84" s="31" t="s">
        <v>101</v>
      </c>
      <c r="E84" s="31"/>
      <c r="F84" s="32" t="n">
        <v>43818</v>
      </c>
      <c r="G84" s="25" t="s">
        <v>83</v>
      </c>
      <c r="H84" s="33" t="n">
        <v>40.49</v>
      </c>
      <c r="I84" s="34" t="s">
        <v>40</v>
      </c>
      <c r="J84" s="35" t="n">
        <v>84.56</v>
      </c>
      <c r="K84" s="33" t="n">
        <v>801.4</v>
      </c>
      <c r="L84" s="34" t="s">
        <v>40</v>
      </c>
      <c r="M84" s="35" t="n">
        <v>823.4</v>
      </c>
      <c r="N84" s="89" t="s">
        <v>113</v>
      </c>
      <c r="O84" s="34"/>
      <c r="P84" s="35"/>
      <c r="Q84" s="33" t="n">
        <v>55.51</v>
      </c>
      <c r="R84" s="34" t="s">
        <v>40</v>
      </c>
      <c r="S84" s="35" t="n">
        <v>88.79</v>
      </c>
      <c r="T84" s="33" t="n">
        <v>635.3</v>
      </c>
      <c r="U84" s="34" t="s">
        <v>40</v>
      </c>
      <c r="V84" s="35" t="n">
        <v>990.9</v>
      </c>
      <c r="W84" s="51" t="s">
        <v>114</v>
      </c>
      <c r="X84" s="34"/>
      <c r="Y84" s="38"/>
      <c r="Z84" s="89" t="s">
        <v>115</v>
      </c>
      <c r="AA84" s="34"/>
      <c r="AB84" s="35"/>
      <c r="AC84" s="40"/>
      <c r="AD84" s="40"/>
      <c r="AE84" s="40"/>
    </row>
    <row r="85" customFormat="false" ht="28.4" hidden="false" customHeight="true" outlineLevel="0" collapsed="false">
      <c r="A85" s="31"/>
      <c r="B85" s="31"/>
      <c r="C85" s="31"/>
      <c r="D85" s="31"/>
      <c r="E85" s="31"/>
      <c r="F85" s="32"/>
      <c r="G85" s="25" t="s">
        <v>85</v>
      </c>
      <c r="H85" s="104" t="str">
        <f aca="false">ROUND(H84*81/1000,2)&amp;" ppb"</f>
        <v>3.28 ppb</v>
      </c>
      <c r="I85" s="34" t="s">
        <v>40</v>
      </c>
      <c r="J85" s="105" t="str">
        <f aca="false">ROUND(J84*81/1000,2)&amp;" ppb"</f>
        <v>6.85 ppb</v>
      </c>
      <c r="K85" s="104" t="str">
        <f aca="false">ROUND(K84*81/1000,2)&amp;" ppb"</f>
        <v>64.91 ppb</v>
      </c>
      <c r="L85" s="34" t="s">
        <v>40</v>
      </c>
      <c r="M85" s="105" t="str">
        <f aca="false">ROUND(M84*81/1000,2)&amp;" ppb"</f>
        <v>66.7 ppb</v>
      </c>
      <c r="N85" s="104" t="str">
        <f aca="false">"&lt;"&amp;ROUND(RIGHT(N84,LEN(N84)-1)*1760/1000,2)&amp;" ppb"</f>
        <v>&lt;25.68 ppb</v>
      </c>
      <c r="O85" s="34"/>
      <c r="P85" s="53"/>
      <c r="Q85" s="104" t="str">
        <f aca="false">ROUND(Q84*246/1000,2)&amp;" ppb"</f>
        <v>13.66 ppb</v>
      </c>
      <c r="R85" s="34" t="s">
        <v>40</v>
      </c>
      <c r="S85" s="105" t="str">
        <f aca="false">ROUND(S84*246/1000,2)&amp;" ppb"</f>
        <v>21.84 ppb</v>
      </c>
      <c r="T85" s="104" t="str">
        <f aca="false">ROUND(T84*32300/1000000,2)&amp;" ppm"</f>
        <v>20.52 ppm</v>
      </c>
      <c r="U85" s="34" t="s">
        <v>40</v>
      </c>
      <c r="V85" s="105" t="str">
        <f aca="false">ROUND(V84*32300/1000000,2)&amp;" ppm"</f>
        <v>32.01 ppm</v>
      </c>
      <c r="W85" s="52"/>
      <c r="X85" s="34"/>
      <c r="Y85" s="53"/>
      <c r="Z85" s="52"/>
      <c r="AA85" s="34"/>
      <c r="AB85" s="53"/>
      <c r="AC85" s="54"/>
      <c r="AD85" s="34"/>
      <c r="AE85" s="55"/>
    </row>
    <row r="86" customFormat="false" ht="30" hidden="false" customHeight="true" outlineLevel="0" collapsed="false">
      <c r="A86" s="31"/>
      <c r="B86" s="31"/>
      <c r="C86" s="31"/>
      <c r="D86" s="31"/>
      <c r="E86" s="31"/>
      <c r="F86" s="32"/>
      <c r="G86" s="41" t="s">
        <v>29</v>
      </c>
      <c r="H86" s="42" t="s">
        <v>41</v>
      </c>
      <c r="I86" s="42"/>
      <c r="J86" s="42"/>
      <c r="K86" s="26"/>
      <c r="L86" s="27" t="s">
        <v>42</v>
      </c>
      <c r="M86" s="28"/>
      <c r="N86" s="43"/>
      <c r="O86" s="27" t="s">
        <v>43</v>
      </c>
      <c r="P86" s="44"/>
      <c r="Q86" s="43"/>
      <c r="R86" s="27" t="s">
        <v>44</v>
      </c>
      <c r="S86" s="44"/>
      <c r="T86" s="29"/>
      <c r="U86" s="27"/>
      <c r="V86" s="45"/>
      <c r="W86" s="29"/>
      <c r="X86" s="27"/>
      <c r="Y86" s="45"/>
      <c r="Z86" s="29"/>
      <c r="AA86" s="27"/>
      <c r="AB86" s="45"/>
      <c r="AC86" s="26"/>
      <c r="AD86" s="27"/>
      <c r="AE86" s="28"/>
    </row>
    <row r="87" customFormat="false" ht="27.6" hidden="false" customHeight="true" outlineLevel="0" collapsed="false">
      <c r="A87" s="90"/>
      <c r="B87" s="90"/>
      <c r="C87" s="31"/>
      <c r="D87" s="31"/>
      <c r="E87" s="31"/>
      <c r="F87" s="32"/>
      <c r="G87" s="25" t="s">
        <v>83</v>
      </c>
      <c r="H87" s="33" t="n">
        <v>20521</v>
      </c>
      <c r="I87" s="39" t="s">
        <v>40</v>
      </c>
      <c r="J87" s="49" t="n">
        <v>11650</v>
      </c>
      <c r="K87" s="33" t="n">
        <v>212.32</v>
      </c>
      <c r="L87" s="39" t="s">
        <v>40</v>
      </c>
      <c r="M87" s="49" t="n">
        <v>352.6</v>
      </c>
      <c r="N87" s="33" t="n">
        <v>17.376</v>
      </c>
      <c r="O87" s="39" t="s">
        <v>40</v>
      </c>
      <c r="P87" s="35" t="n">
        <v>29.66</v>
      </c>
      <c r="Q87" s="33" t="n">
        <v>115.1</v>
      </c>
      <c r="R87" s="39" t="s">
        <v>40</v>
      </c>
      <c r="S87" s="35" t="n">
        <v>142.6</v>
      </c>
      <c r="T87" s="52"/>
      <c r="U87" s="91"/>
      <c r="V87" s="91"/>
      <c r="W87" s="52"/>
      <c r="X87" s="34"/>
      <c r="Y87" s="35"/>
      <c r="Z87" s="54"/>
      <c r="AA87" s="34"/>
      <c r="AB87" s="55"/>
      <c r="AC87" s="52"/>
      <c r="AD87" s="34"/>
      <c r="AE87" s="35"/>
    </row>
    <row r="88" customFormat="false" ht="29.2" hidden="false" customHeight="true" outlineLevel="0" collapsed="false">
      <c r="A88" s="106"/>
      <c r="B88" s="106"/>
      <c r="C88" s="46"/>
      <c r="D88" s="46"/>
      <c r="E88" s="46"/>
      <c r="F88" s="47"/>
      <c r="G88" s="25" t="s">
        <v>85</v>
      </c>
      <c r="H88" s="104" t="str">
        <f aca="false">ROUND(H87*81/1000,2)&amp;" ppb"</f>
        <v>1662.2 ppb</v>
      </c>
      <c r="I88" s="34" t="s">
        <v>40</v>
      </c>
      <c r="J88" s="105" t="str">
        <f aca="false">ROUND(J87*81/1000,2)&amp;" ppb"</f>
        <v>943.65 ppb</v>
      </c>
      <c r="K88" s="52"/>
      <c r="L88" s="39"/>
      <c r="M88" s="53"/>
      <c r="N88" s="33"/>
      <c r="O88" s="34"/>
      <c r="P88" s="35"/>
      <c r="Q88" s="104" t="str">
        <f aca="false">ROUND(Q87*246/1000,2)&amp;" ppb"</f>
        <v>28.31 ppb</v>
      </c>
      <c r="R88" s="34" t="s">
        <v>40</v>
      </c>
      <c r="S88" s="105" t="str">
        <f aca="false">ROUND(S87*246/1000,2)&amp;" ppb"</f>
        <v>35.08 ppb</v>
      </c>
      <c r="T88" s="52"/>
      <c r="U88" s="53"/>
      <c r="V88" s="53"/>
      <c r="W88" s="33"/>
      <c r="X88" s="34"/>
      <c r="Y88" s="53"/>
      <c r="Z88" s="54"/>
      <c r="AA88" s="53"/>
      <c r="AB88" s="53"/>
      <c r="AC88" s="52"/>
      <c r="AD88" s="34"/>
      <c r="AE88" s="53"/>
    </row>
    <row r="89" customFormat="false" ht="34.3" hidden="false" customHeight="true" outlineLevel="0" collapsed="false">
      <c r="A89" s="101" t="s">
        <v>116</v>
      </c>
      <c r="B89" s="56" t="s">
        <v>117</v>
      </c>
      <c r="C89" s="107" t="s">
        <v>118</v>
      </c>
      <c r="D89" s="113" t="n">
        <v>17.701</v>
      </c>
      <c r="E89" s="84" t="s">
        <v>119</v>
      </c>
      <c r="F89" s="60" t="n">
        <v>43818</v>
      </c>
      <c r="G89" s="61" t="s">
        <v>29</v>
      </c>
      <c r="H89" s="26"/>
      <c r="I89" s="27" t="s">
        <v>30</v>
      </c>
      <c r="J89" s="28"/>
      <c r="K89" s="26"/>
      <c r="L89" s="27" t="s">
        <v>31</v>
      </c>
      <c r="M89" s="28"/>
      <c r="N89" s="26"/>
      <c r="O89" s="27" t="s">
        <v>32</v>
      </c>
      <c r="P89" s="28"/>
      <c r="Q89" s="26"/>
      <c r="R89" s="27" t="s">
        <v>33</v>
      </c>
      <c r="S89" s="28"/>
      <c r="T89" s="29"/>
      <c r="U89" s="27" t="s">
        <v>34</v>
      </c>
      <c r="V89" s="28"/>
      <c r="W89" s="26"/>
      <c r="X89" s="27" t="s">
        <v>35</v>
      </c>
      <c r="Y89" s="28"/>
      <c r="Z89" s="26"/>
      <c r="AA89" s="27" t="s">
        <v>36</v>
      </c>
      <c r="AB89" s="28"/>
      <c r="AC89" s="30" t="s">
        <v>37</v>
      </c>
      <c r="AD89" s="30"/>
      <c r="AE89" s="30"/>
    </row>
    <row r="90" customFormat="false" ht="41.75" hidden="false" customHeight="true" outlineLevel="0" collapsed="false">
      <c r="A90" s="62" t="s">
        <v>120</v>
      </c>
      <c r="B90" s="62" t="s">
        <v>121</v>
      </c>
      <c r="C90" s="62"/>
      <c r="D90" s="85"/>
      <c r="E90" s="62"/>
      <c r="F90" s="63" t="n">
        <v>43836</v>
      </c>
      <c r="G90" s="61" t="s">
        <v>83</v>
      </c>
      <c r="H90" s="64" t="n">
        <v>4315</v>
      </c>
      <c r="I90" s="65" t="s">
        <v>40</v>
      </c>
      <c r="J90" s="66" t="n">
        <v>513.7</v>
      </c>
      <c r="K90" s="64" t="n">
        <v>8816</v>
      </c>
      <c r="L90" s="65" t="s">
        <v>40</v>
      </c>
      <c r="M90" s="66" t="n">
        <v>15340</v>
      </c>
      <c r="N90" s="64" t="n">
        <v>146.6</v>
      </c>
      <c r="O90" s="65" t="s">
        <v>40</v>
      </c>
      <c r="P90" s="66" t="n">
        <v>180.2</v>
      </c>
      <c r="Q90" s="64" t="n">
        <v>297.1</v>
      </c>
      <c r="R90" s="65" t="s">
        <v>40</v>
      </c>
      <c r="S90" s="66" t="n">
        <v>420.2</v>
      </c>
      <c r="T90" s="64" t="n">
        <v>15233000</v>
      </c>
      <c r="U90" s="65" t="s">
        <v>40</v>
      </c>
      <c r="V90" s="66" t="n">
        <v>801100</v>
      </c>
      <c r="W90" s="64" t="n">
        <v>615.97</v>
      </c>
      <c r="X90" s="70" t="s">
        <v>40</v>
      </c>
      <c r="Y90" s="66" t="n">
        <v>484.9</v>
      </c>
      <c r="Z90" s="102" t="s">
        <v>122</v>
      </c>
      <c r="AA90" s="65"/>
      <c r="AB90" s="66"/>
      <c r="AC90" s="71"/>
      <c r="AD90" s="71"/>
      <c r="AE90" s="71"/>
    </row>
    <row r="91" customFormat="false" ht="28.4" hidden="false" customHeight="true" outlineLevel="0" collapsed="false">
      <c r="A91" s="62"/>
      <c r="B91" s="62" t="s">
        <v>123</v>
      </c>
      <c r="C91" s="62"/>
      <c r="D91" s="114"/>
      <c r="E91" s="62"/>
      <c r="F91" s="63"/>
      <c r="G91" s="61" t="s">
        <v>85</v>
      </c>
      <c r="H91" s="108" t="str">
        <f aca="false">ROUND(H90*81/1000,2)&amp;" ppb"</f>
        <v>349.52 ppb</v>
      </c>
      <c r="I91" s="65" t="s">
        <v>40</v>
      </c>
      <c r="J91" s="109" t="str">
        <f aca="false">ROUND(J90*81/1000,2)&amp;" ppb"</f>
        <v>41.61 ppb</v>
      </c>
      <c r="K91" s="108" t="str">
        <f aca="false">ROUND(K90*81/1000,2)&amp;" ppb"</f>
        <v>714.1 ppb</v>
      </c>
      <c r="L91" s="65" t="s">
        <v>40</v>
      </c>
      <c r="M91" s="109" t="str">
        <f aca="false">ROUND(M90*81/1000,2)&amp;" ppb"</f>
        <v>1242.54 ppb</v>
      </c>
      <c r="N91" s="108" t="str">
        <f aca="false">ROUND(N90*1760/1000,2)&amp;" ppb"</f>
        <v>258.02 ppb</v>
      </c>
      <c r="O91" s="65" t="s">
        <v>40</v>
      </c>
      <c r="P91" s="109" t="str">
        <f aca="false">ROUND(P90*1760/1000,2)&amp;" ppb"</f>
        <v>317.15 ppb</v>
      </c>
      <c r="Q91" s="108" t="str">
        <f aca="false">ROUND(Q90*246/1000,2)&amp;" ppb"</f>
        <v>73.09 ppb</v>
      </c>
      <c r="R91" s="65" t="s">
        <v>40</v>
      </c>
      <c r="S91" s="109" t="str">
        <f aca="false">ROUND(S90*246/1000,2)&amp;" ppb"</f>
        <v>103.37 ppb</v>
      </c>
      <c r="T91" s="108" t="str">
        <f aca="false">ROUND(T90*32300/1000000,2)&amp;" ppm"</f>
        <v>492025.9 ppm</v>
      </c>
      <c r="U91" s="65" t="s">
        <v>40</v>
      </c>
      <c r="V91" s="109" t="str">
        <f aca="false">ROUND(V90*32300/1000000,2)&amp;" ppm"</f>
        <v>25875.53 ppm</v>
      </c>
      <c r="W91" s="79"/>
      <c r="X91" s="65"/>
      <c r="Y91" s="80"/>
      <c r="Z91" s="79"/>
      <c r="AA91" s="65"/>
      <c r="AB91" s="80"/>
      <c r="AC91" s="81"/>
      <c r="AD91" s="65"/>
      <c r="AE91" s="82"/>
    </row>
    <row r="92" customFormat="false" ht="28.4" hidden="false" customHeight="true" outlineLevel="0" collapsed="false">
      <c r="A92" s="62"/>
      <c r="B92" s="62"/>
      <c r="C92" s="62"/>
      <c r="D92" s="62"/>
      <c r="E92" s="62"/>
      <c r="F92" s="63"/>
      <c r="G92" s="61" t="s">
        <v>124</v>
      </c>
      <c r="H92" s="64"/>
      <c r="I92" s="65"/>
      <c r="J92" s="115"/>
      <c r="K92" s="64"/>
      <c r="L92" s="65"/>
      <c r="M92" s="115"/>
      <c r="N92" s="64"/>
      <c r="O92" s="116"/>
      <c r="P92" s="116"/>
      <c r="Q92" s="64"/>
      <c r="R92" s="65"/>
      <c r="S92" s="115"/>
      <c r="T92" s="64" t="n">
        <f aca="false">T90*0.000832/1000</f>
        <v>12.673856</v>
      </c>
      <c r="U92" s="65" t="s">
        <v>40</v>
      </c>
      <c r="V92" s="115" t="n">
        <f aca="false">V90*0.000626/1000</f>
        <v>0.5014886</v>
      </c>
      <c r="W92" s="79"/>
      <c r="X92" s="65"/>
      <c r="Y92" s="80"/>
      <c r="Z92" s="79"/>
      <c r="AA92" s="65"/>
      <c r="AB92" s="80"/>
      <c r="AC92" s="81"/>
      <c r="AD92" s="65"/>
      <c r="AE92" s="82"/>
    </row>
    <row r="93" customFormat="false" ht="30" hidden="false" customHeight="true" outlineLevel="0" collapsed="false">
      <c r="A93" s="62"/>
      <c r="B93" s="62"/>
      <c r="C93" s="62"/>
      <c r="D93" s="85"/>
      <c r="E93" s="62"/>
      <c r="F93" s="63"/>
      <c r="G93" s="72" t="s">
        <v>29</v>
      </c>
      <c r="H93" s="42" t="s">
        <v>41</v>
      </c>
      <c r="I93" s="42"/>
      <c r="J93" s="42"/>
      <c r="K93" s="26"/>
      <c r="L93" s="27" t="s">
        <v>42</v>
      </c>
      <c r="M93" s="28"/>
      <c r="N93" s="43"/>
      <c r="O93" s="27" t="s">
        <v>43</v>
      </c>
      <c r="P93" s="44"/>
      <c r="Q93" s="43"/>
      <c r="R93" s="27" t="s">
        <v>44</v>
      </c>
      <c r="S93" s="44"/>
      <c r="T93" s="29"/>
      <c r="U93" s="27"/>
      <c r="V93" s="45"/>
      <c r="W93" s="29"/>
      <c r="X93" s="27"/>
      <c r="Y93" s="45"/>
      <c r="Z93" s="29"/>
      <c r="AA93" s="27"/>
      <c r="AB93" s="45"/>
      <c r="AC93" s="26"/>
      <c r="AD93" s="27"/>
      <c r="AE93" s="28"/>
    </row>
    <row r="94" customFormat="false" ht="27.6" hidden="false" customHeight="true" outlineLevel="0" collapsed="false">
      <c r="A94" s="110"/>
      <c r="B94" s="110"/>
      <c r="C94" s="62"/>
      <c r="D94" s="85"/>
      <c r="E94" s="62"/>
      <c r="F94" s="63"/>
      <c r="G94" s="61" t="s">
        <v>83</v>
      </c>
      <c r="H94" s="64" t="n">
        <v>795110</v>
      </c>
      <c r="I94" s="70" t="s">
        <v>40</v>
      </c>
      <c r="J94" s="76" t="n">
        <v>2797000</v>
      </c>
      <c r="K94" s="64" t="n">
        <v>1644</v>
      </c>
      <c r="L94" s="70" t="s">
        <v>40</v>
      </c>
      <c r="M94" s="76" t="n">
        <v>3001</v>
      </c>
      <c r="N94" s="64" t="n">
        <v>594.49</v>
      </c>
      <c r="O94" s="70" t="s">
        <v>40</v>
      </c>
      <c r="P94" s="66" t="n">
        <v>511.2</v>
      </c>
      <c r="Q94" s="102" t="s">
        <v>125</v>
      </c>
      <c r="R94" s="70"/>
      <c r="S94" s="66"/>
      <c r="T94" s="79"/>
      <c r="U94" s="111"/>
      <c r="V94" s="111"/>
      <c r="W94" s="79"/>
      <c r="X94" s="65"/>
      <c r="Y94" s="66"/>
      <c r="Z94" s="81"/>
      <c r="AA94" s="65"/>
      <c r="AB94" s="82"/>
      <c r="AC94" s="79"/>
      <c r="AD94" s="65"/>
      <c r="AE94" s="66"/>
    </row>
    <row r="95" customFormat="false" ht="29.2" hidden="false" customHeight="true" outlineLevel="0" collapsed="false">
      <c r="A95" s="112"/>
      <c r="B95" s="112"/>
      <c r="C95" s="73"/>
      <c r="D95" s="86"/>
      <c r="E95" s="73"/>
      <c r="F95" s="74"/>
      <c r="G95" s="61" t="s">
        <v>85</v>
      </c>
      <c r="H95" s="108" t="str">
        <f aca="false">ROUND(H94*81/1000000,2)&amp;" ppm"</f>
        <v>64.4 ppm</v>
      </c>
      <c r="I95" s="65" t="s">
        <v>40</v>
      </c>
      <c r="J95" s="109" t="str">
        <f aca="false">ROUND(J94*81/1000000,2)&amp;" ppm"</f>
        <v>226.56 ppm</v>
      </c>
      <c r="K95" s="79"/>
      <c r="L95" s="70"/>
      <c r="M95" s="80"/>
      <c r="N95" s="64"/>
      <c r="O95" s="65"/>
      <c r="P95" s="66"/>
      <c r="Q95" s="108" t="str">
        <f aca="false">"&lt;"&amp;ROUND(RIGHT(Q94,LEN(Q94)-1)*246/1000,2)&amp;" ppb"</f>
        <v>&lt;458.54 ppb</v>
      </c>
      <c r="R95" s="65"/>
      <c r="S95" s="66"/>
      <c r="T95" s="79"/>
      <c r="U95" s="80"/>
      <c r="V95" s="80"/>
      <c r="W95" s="64"/>
      <c r="X95" s="65"/>
      <c r="Y95" s="80"/>
      <c r="Z95" s="81"/>
      <c r="AA95" s="80"/>
      <c r="AB95" s="80"/>
      <c r="AC95" s="79"/>
      <c r="AD95" s="65"/>
      <c r="AE95" s="80"/>
    </row>
    <row r="96" customFormat="false" ht="34.3" hidden="false" customHeight="true" outlineLevel="0" collapsed="false">
      <c r="A96" s="100" t="s">
        <v>126</v>
      </c>
      <c r="B96" s="20" t="s">
        <v>127</v>
      </c>
      <c r="C96" s="103" t="s">
        <v>128</v>
      </c>
      <c r="D96" s="22" t="n">
        <v>1.937</v>
      </c>
      <c r="E96" s="88" t="n">
        <v>200106</v>
      </c>
      <c r="F96" s="24" t="n">
        <v>43836</v>
      </c>
      <c r="G96" s="25" t="s">
        <v>29</v>
      </c>
      <c r="H96" s="26"/>
      <c r="I96" s="27" t="s">
        <v>30</v>
      </c>
      <c r="J96" s="28"/>
      <c r="K96" s="26"/>
      <c r="L96" s="27" t="s">
        <v>31</v>
      </c>
      <c r="M96" s="28"/>
      <c r="N96" s="26"/>
      <c r="O96" s="27" t="s">
        <v>32</v>
      </c>
      <c r="P96" s="28"/>
      <c r="Q96" s="26"/>
      <c r="R96" s="27" t="s">
        <v>33</v>
      </c>
      <c r="S96" s="28"/>
      <c r="T96" s="29"/>
      <c r="U96" s="27" t="s">
        <v>34</v>
      </c>
      <c r="V96" s="28"/>
      <c r="W96" s="26"/>
      <c r="X96" s="27" t="s">
        <v>35</v>
      </c>
      <c r="Y96" s="28"/>
      <c r="Z96" s="26"/>
      <c r="AA96" s="27" t="s">
        <v>36</v>
      </c>
      <c r="AB96" s="28"/>
      <c r="AC96" s="30" t="s">
        <v>37</v>
      </c>
      <c r="AD96" s="30"/>
      <c r="AE96" s="30"/>
    </row>
    <row r="97" customFormat="false" ht="29.05" hidden="false" customHeight="true" outlineLevel="0" collapsed="false">
      <c r="A97" s="31" t="s">
        <v>129</v>
      </c>
      <c r="B97" s="31" t="s">
        <v>130</v>
      </c>
      <c r="C97" s="31"/>
      <c r="D97" s="31"/>
      <c r="E97" s="31"/>
      <c r="F97" s="32" t="n">
        <v>43838</v>
      </c>
      <c r="G97" s="25" t="s">
        <v>83</v>
      </c>
      <c r="H97" s="33" t="n">
        <v>5114000</v>
      </c>
      <c r="I97" s="34" t="s">
        <v>40</v>
      </c>
      <c r="J97" s="35" t="n">
        <v>93980</v>
      </c>
      <c r="K97" s="33" t="n">
        <v>6168000</v>
      </c>
      <c r="L97" s="34" t="s">
        <v>40</v>
      </c>
      <c r="M97" s="35" t="n">
        <v>377900</v>
      </c>
      <c r="N97" s="33" t="n">
        <v>231300</v>
      </c>
      <c r="O97" s="34" t="s">
        <v>40</v>
      </c>
      <c r="P97" s="35" t="n">
        <v>5404</v>
      </c>
      <c r="Q97" s="33" t="n">
        <v>2079</v>
      </c>
      <c r="R97" s="34" t="s">
        <v>40</v>
      </c>
      <c r="S97" s="35" t="n">
        <v>1486</v>
      </c>
      <c r="T97" s="33" t="n">
        <v>4783.5</v>
      </c>
      <c r="U97" s="34"/>
      <c r="V97" s="35" t="n">
        <v>28500</v>
      </c>
      <c r="W97" s="51" t="s">
        <v>131</v>
      </c>
      <c r="X97" s="34"/>
      <c r="Y97" s="38"/>
      <c r="Z97" s="89" t="s">
        <v>132</v>
      </c>
      <c r="AA97" s="34"/>
      <c r="AB97" s="35"/>
      <c r="AC97" s="40"/>
      <c r="AD97" s="40"/>
      <c r="AE97" s="40"/>
    </row>
    <row r="98" customFormat="false" ht="28.4" hidden="false" customHeight="true" outlineLevel="0" collapsed="false">
      <c r="A98" s="31"/>
      <c r="B98" s="31" t="s">
        <v>133</v>
      </c>
      <c r="C98" s="31"/>
      <c r="D98" s="31"/>
      <c r="E98" s="31"/>
      <c r="F98" s="32"/>
      <c r="G98" s="25" t="s">
        <v>85</v>
      </c>
      <c r="H98" s="104" t="str">
        <f aca="false">ROUND(H97*81/1000000,2)&amp;" ppm"</f>
        <v>414.23 ppm</v>
      </c>
      <c r="I98" s="34" t="s">
        <v>40</v>
      </c>
      <c r="J98" s="105" t="str">
        <f aca="false">ROUND(J97*81/1000000,2)&amp;" ppm"</f>
        <v>7.61 ppm</v>
      </c>
      <c r="K98" s="104" t="str">
        <f aca="false">ROUND(K97*81/1000000,2)&amp;" ppm"</f>
        <v>499.61 ppm</v>
      </c>
      <c r="L98" s="34" t="s">
        <v>40</v>
      </c>
      <c r="M98" s="105" t="str">
        <f aca="false">ROUND(M97*81/1000000,2)&amp;" ppm"</f>
        <v>30.61 ppm</v>
      </c>
      <c r="N98" s="104" t="str">
        <f aca="false">ROUND(N97*1760/1000000,2)&amp;" ppm"</f>
        <v>407.09 ppm</v>
      </c>
      <c r="O98" s="34" t="s">
        <v>40</v>
      </c>
      <c r="P98" s="105" t="str">
        <f aca="false">ROUND(P97*1760/1000000,2)&amp;" ppm"</f>
        <v>9.51 ppm</v>
      </c>
      <c r="Q98" s="104" t="str">
        <f aca="false">ROUND(Q97*246/1000,2)&amp;" ppb"</f>
        <v>511.43 ppb</v>
      </c>
      <c r="R98" s="34" t="s">
        <v>40</v>
      </c>
      <c r="S98" s="105" t="str">
        <f aca="false">ROUND(S97*246/1000,2)&amp;" ppb"</f>
        <v>365.56 ppb</v>
      </c>
      <c r="T98" s="104" t="str">
        <f aca="false">ROUND(T97*32300/1000000,2)&amp;" ppm"</f>
        <v>154.51 ppm</v>
      </c>
      <c r="U98" s="34" t="s">
        <v>40</v>
      </c>
      <c r="V98" s="105" t="str">
        <f aca="false">ROUND(V97*32300/1000000,2)&amp;" ppm"</f>
        <v>920.55 ppm</v>
      </c>
      <c r="W98" s="52"/>
      <c r="X98" s="34"/>
      <c r="Y98" s="53"/>
      <c r="Z98" s="52"/>
      <c r="AA98" s="34"/>
      <c r="AB98" s="53"/>
      <c r="AC98" s="54"/>
      <c r="AD98" s="34"/>
      <c r="AE98" s="55"/>
    </row>
    <row r="99" customFormat="false" ht="28.4" hidden="false" customHeight="true" outlineLevel="0" collapsed="false">
      <c r="A99" s="31"/>
      <c r="B99" s="31"/>
      <c r="C99" s="31"/>
      <c r="D99" s="117"/>
      <c r="E99" s="31"/>
      <c r="F99" s="32"/>
      <c r="G99" s="25" t="s">
        <v>124</v>
      </c>
      <c r="H99" s="33" t="n">
        <f aca="false">H97*0.002046/1000</f>
        <v>10.463244</v>
      </c>
      <c r="I99" s="34" t="s">
        <v>40</v>
      </c>
      <c r="J99" s="118" t="n">
        <f aca="false">J97*0.002046/1000</f>
        <v>0.19228308</v>
      </c>
      <c r="K99" s="33" t="n">
        <f aca="false">K97*0.002046/1000</f>
        <v>12.619728</v>
      </c>
      <c r="L99" s="34" t="s">
        <v>40</v>
      </c>
      <c r="M99" s="118" t="n">
        <f aca="false">M97*0.002046/1000</f>
        <v>0.7731834</v>
      </c>
      <c r="N99" s="33"/>
      <c r="O99" s="34" t="s">
        <v>134</v>
      </c>
      <c r="P99" s="34"/>
      <c r="Q99" s="33" t="n">
        <f aca="false">(H99/J99^2+K99/M99^2)/(1/J99^2+1/M99^2)</f>
        <v>10.5888474253118</v>
      </c>
      <c r="R99" s="34" t="s">
        <v>40</v>
      </c>
      <c r="S99" s="118" t="n">
        <f aca="false">1/SQRT(1/J99^2+1/M99^2)</f>
        <v>0.186599356936993</v>
      </c>
      <c r="T99" s="104"/>
      <c r="U99" s="34"/>
      <c r="V99" s="105"/>
      <c r="W99" s="52"/>
      <c r="X99" s="34"/>
      <c r="Y99" s="53"/>
      <c r="Z99" s="52"/>
      <c r="AA99" s="34"/>
      <c r="AB99" s="53"/>
      <c r="AC99" s="54"/>
      <c r="AD99" s="34"/>
      <c r="AE99" s="55"/>
    </row>
    <row r="100" customFormat="false" ht="30" hidden="false" customHeight="true" outlineLevel="0" collapsed="false">
      <c r="A100" s="31"/>
      <c r="B100" s="31"/>
      <c r="C100" s="31"/>
      <c r="D100" s="31"/>
      <c r="E100" s="31"/>
      <c r="F100" s="32"/>
      <c r="G100" s="41" t="s">
        <v>29</v>
      </c>
      <c r="H100" s="42" t="s">
        <v>41</v>
      </c>
      <c r="I100" s="42"/>
      <c r="J100" s="42"/>
      <c r="K100" s="26"/>
      <c r="L100" s="27" t="s">
        <v>42</v>
      </c>
      <c r="M100" s="28"/>
      <c r="N100" s="43"/>
      <c r="O100" s="27" t="s">
        <v>43</v>
      </c>
      <c r="P100" s="44"/>
      <c r="Q100" s="43"/>
      <c r="R100" s="27" t="s">
        <v>44</v>
      </c>
      <c r="S100" s="44"/>
      <c r="T100" s="29"/>
      <c r="U100" s="27"/>
      <c r="V100" s="45"/>
      <c r="W100" s="29"/>
      <c r="X100" s="27"/>
      <c r="Y100" s="45"/>
      <c r="Z100" s="29"/>
      <c r="AA100" s="27"/>
      <c r="AB100" s="45"/>
      <c r="AC100" s="26"/>
      <c r="AD100" s="27"/>
      <c r="AE100" s="28"/>
    </row>
    <row r="101" customFormat="false" ht="27.6" hidden="false" customHeight="true" outlineLevel="0" collapsed="false">
      <c r="A101" s="90"/>
      <c r="B101" s="90"/>
      <c r="C101" s="31"/>
      <c r="D101" s="31"/>
      <c r="E101" s="31"/>
      <c r="F101" s="32"/>
      <c r="G101" s="25" t="s">
        <v>83</v>
      </c>
      <c r="H101" s="33" t="n">
        <v>66658000</v>
      </c>
      <c r="I101" s="39" t="s">
        <v>40</v>
      </c>
      <c r="J101" s="49" t="n">
        <v>9102000</v>
      </c>
      <c r="K101" s="89" t="s">
        <v>135</v>
      </c>
      <c r="L101" s="39"/>
      <c r="M101" s="49"/>
      <c r="N101" s="89" t="s">
        <v>136</v>
      </c>
      <c r="O101" s="39"/>
      <c r="P101" s="35"/>
      <c r="Q101" s="89" t="s">
        <v>137</v>
      </c>
      <c r="R101" s="39"/>
      <c r="S101" s="35"/>
      <c r="T101" s="52"/>
      <c r="U101" s="91"/>
      <c r="V101" s="91"/>
      <c r="W101" s="52"/>
      <c r="X101" s="34"/>
      <c r="Y101" s="35"/>
      <c r="Z101" s="54"/>
      <c r="AA101" s="34"/>
      <c r="AB101" s="55"/>
      <c r="AC101" s="52"/>
      <c r="AD101" s="34"/>
      <c r="AE101" s="35"/>
    </row>
    <row r="102" customFormat="false" ht="29.2" hidden="false" customHeight="true" outlineLevel="0" collapsed="false">
      <c r="A102" s="90"/>
      <c r="B102" s="90"/>
      <c r="C102" s="31"/>
      <c r="D102" s="31"/>
      <c r="E102" s="31"/>
      <c r="F102" s="32"/>
      <c r="G102" s="25" t="s">
        <v>85</v>
      </c>
      <c r="H102" s="104" t="str">
        <f aca="false">ROUND(H101*81/1000000,2)&amp;" ppm"</f>
        <v>5399.3 ppm</v>
      </c>
      <c r="I102" s="34" t="s">
        <v>40</v>
      </c>
      <c r="J102" s="105" t="str">
        <f aca="false">ROUND(J101*81/1000000,2)&amp;" ppm"</f>
        <v>737.26 ppm</v>
      </c>
      <c r="K102" s="52"/>
      <c r="L102" s="39"/>
      <c r="M102" s="53"/>
      <c r="N102" s="33"/>
      <c r="O102" s="34"/>
      <c r="P102" s="35"/>
      <c r="Q102" s="104" t="str">
        <f aca="false">"&lt;"&amp;ROUND(RIGHT(Q101,LEN(Q101)-1)*246/1000000,2)&amp;" ppm"</f>
        <v>&lt;2.02 ppm</v>
      </c>
      <c r="R102" s="34"/>
      <c r="S102" s="35"/>
      <c r="T102" s="52"/>
      <c r="U102" s="53"/>
      <c r="V102" s="53"/>
      <c r="W102" s="33"/>
      <c r="X102" s="34"/>
      <c r="Y102" s="53"/>
      <c r="Z102" s="54"/>
      <c r="AA102" s="53"/>
      <c r="AB102" s="53"/>
      <c r="AC102" s="52"/>
      <c r="AD102" s="34"/>
      <c r="AE102" s="53"/>
    </row>
    <row r="103" customFormat="false" ht="29.2" hidden="false" customHeight="true" outlineLevel="0" collapsed="false">
      <c r="A103" s="106"/>
      <c r="B103" s="106"/>
      <c r="C103" s="46"/>
      <c r="D103" s="46"/>
      <c r="E103" s="46"/>
      <c r="F103" s="47"/>
      <c r="G103" s="25" t="s">
        <v>124</v>
      </c>
      <c r="H103" s="33" t="n">
        <f aca="false">H101*0.002046/1000</f>
        <v>136.382268</v>
      </c>
      <c r="I103" s="34" t="s">
        <v>40</v>
      </c>
      <c r="J103" s="118" t="n">
        <f aca="false">J101*0.002046/1000</f>
        <v>18.622692</v>
      </c>
      <c r="K103" s="52"/>
      <c r="L103" s="39"/>
      <c r="M103" s="53"/>
      <c r="N103" s="33"/>
      <c r="O103" s="34"/>
      <c r="P103" s="34"/>
      <c r="Q103" s="33"/>
      <c r="R103" s="34"/>
      <c r="S103" s="118"/>
      <c r="T103" s="52"/>
      <c r="U103" s="119"/>
      <c r="V103" s="53"/>
      <c r="W103" s="33"/>
      <c r="X103" s="34"/>
      <c r="Y103" s="53"/>
      <c r="Z103" s="54"/>
      <c r="AA103" s="119"/>
      <c r="AB103" s="53"/>
      <c r="AC103" s="52"/>
      <c r="AD103" s="34"/>
      <c r="AE103" s="53"/>
    </row>
    <row r="104" customFormat="false" ht="34.3" hidden="false" customHeight="true" outlineLevel="0" collapsed="false">
      <c r="A104" s="101" t="s">
        <v>138</v>
      </c>
      <c r="B104" s="56" t="s">
        <v>127</v>
      </c>
      <c r="C104" s="107" t="s">
        <v>139</v>
      </c>
      <c r="D104" s="58" t="n">
        <v>5</v>
      </c>
      <c r="E104" s="59" t="n">
        <v>200108</v>
      </c>
      <c r="F104" s="60" t="n">
        <v>43838</v>
      </c>
      <c r="G104" s="61" t="s">
        <v>29</v>
      </c>
      <c r="H104" s="26"/>
      <c r="I104" s="27" t="s">
        <v>30</v>
      </c>
      <c r="J104" s="28"/>
      <c r="K104" s="26"/>
      <c r="L104" s="27" t="s">
        <v>31</v>
      </c>
      <c r="M104" s="28"/>
      <c r="N104" s="26"/>
      <c r="O104" s="27" t="s">
        <v>32</v>
      </c>
      <c r="P104" s="28"/>
      <c r="Q104" s="26"/>
      <c r="R104" s="27" t="s">
        <v>33</v>
      </c>
      <c r="S104" s="28"/>
      <c r="T104" s="29"/>
      <c r="U104" s="27" t="s">
        <v>34</v>
      </c>
      <c r="V104" s="28"/>
      <c r="W104" s="26"/>
      <c r="X104" s="27" t="s">
        <v>35</v>
      </c>
      <c r="Y104" s="28"/>
      <c r="Z104" s="26"/>
      <c r="AA104" s="27" t="s">
        <v>36</v>
      </c>
      <c r="AB104" s="28"/>
      <c r="AC104" s="30" t="s">
        <v>37</v>
      </c>
      <c r="AD104" s="30"/>
      <c r="AE104" s="30"/>
    </row>
    <row r="105" customFormat="false" ht="29.05" hidden="false" customHeight="true" outlineLevel="0" collapsed="false">
      <c r="A105" s="62" t="s">
        <v>140</v>
      </c>
      <c r="B105" s="62" t="s">
        <v>141</v>
      </c>
      <c r="C105" s="62"/>
      <c r="D105" s="62"/>
      <c r="E105" s="62"/>
      <c r="F105" s="63" t="n">
        <v>43843</v>
      </c>
      <c r="G105" s="61" t="s">
        <v>83</v>
      </c>
      <c r="H105" s="64" t="n">
        <v>50150</v>
      </c>
      <c r="I105" s="65" t="s">
        <v>40</v>
      </c>
      <c r="J105" s="66" t="n">
        <v>2512</v>
      </c>
      <c r="K105" s="64" t="n">
        <v>511500</v>
      </c>
      <c r="L105" s="65" t="s">
        <v>40</v>
      </c>
      <c r="M105" s="66" t="n">
        <v>73360</v>
      </c>
      <c r="N105" s="64" t="n">
        <v>3829</v>
      </c>
      <c r="O105" s="65" t="s">
        <v>40</v>
      </c>
      <c r="P105" s="66" t="n">
        <v>540.7</v>
      </c>
      <c r="Q105" s="64" t="n">
        <v>2961000</v>
      </c>
      <c r="R105" s="65" t="s">
        <v>40</v>
      </c>
      <c r="S105" s="66" t="n">
        <v>68880</v>
      </c>
      <c r="T105" s="64" t="n">
        <v>233380</v>
      </c>
      <c r="U105" s="65" t="s">
        <v>40</v>
      </c>
      <c r="V105" s="66" t="n">
        <v>15970</v>
      </c>
      <c r="W105" s="78" t="s">
        <v>142</v>
      </c>
      <c r="X105" s="65"/>
      <c r="Y105" s="69"/>
      <c r="Z105" s="102" t="s">
        <v>143</v>
      </c>
      <c r="AA105" s="65"/>
      <c r="AB105" s="66"/>
      <c r="AC105" s="71"/>
      <c r="AD105" s="71"/>
      <c r="AE105" s="71"/>
    </row>
    <row r="106" customFormat="false" ht="28.4" hidden="false" customHeight="true" outlineLevel="0" collapsed="false">
      <c r="A106" s="62"/>
      <c r="B106" s="62" t="s">
        <v>144</v>
      </c>
      <c r="C106" s="62"/>
      <c r="D106" s="62"/>
      <c r="E106" s="62"/>
      <c r="F106" s="63"/>
      <c r="G106" s="61" t="s">
        <v>85</v>
      </c>
      <c r="H106" s="108" t="str">
        <f aca="false">ROUND(H105*81/1000000,2)&amp;" ppm"</f>
        <v>4.06 ppm</v>
      </c>
      <c r="I106" s="65" t="s">
        <v>40</v>
      </c>
      <c r="J106" s="109" t="str">
        <f aca="false">ROUND(J105*81/1000000,2)&amp;" ppm"</f>
        <v>0.2 ppm</v>
      </c>
      <c r="K106" s="108" t="str">
        <f aca="false">ROUND(K105*81/1000000,2)&amp;" ppm"</f>
        <v>41.43 ppm</v>
      </c>
      <c r="L106" s="65" t="s">
        <v>40</v>
      </c>
      <c r="M106" s="109" t="str">
        <f aca="false">ROUND(M105*81/1000000,2)&amp;" ppm"</f>
        <v>5.94 ppm</v>
      </c>
      <c r="N106" s="108" t="str">
        <f aca="false">ROUND(N105*1760/1000000,2)&amp;" ppm"</f>
        <v>6.74 ppm</v>
      </c>
      <c r="O106" s="65" t="s">
        <v>40</v>
      </c>
      <c r="P106" s="109" t="str">
        <f aca="false">ROUND(P105*1760/1000000,2)&amp;" ppm"</f>
        <v>0.95 ppm</v>
      </c>
      <c r="Q106" s="108" t="str">
        <f aca="false">ROUND(Q105*246/1000000,2)&amp;" ppm"</f>
        <v>728.41 ppm</v>
      </c>
      <c r="R106" s="65" t="s">
        <v>40</v>
      </c>
      <c r="S106" s="109" t="str">
        <f aca="false">ROUND(S105*246/1000000,2)&amp;" ppm"</f>
        <v>16.94 ppm</v>
      </c>
      <c r="T106" s="108" t="str">
        <f aca="false">ROUND(T105*32300/1000000,2)&amp;" ppm"</f>
        <v>7538.17 ppm</v>
      </c>
      <c r="U106" s="65" t="s">
        <v>40</v>
      </c>
      <c r="V106" s="109" t="str">
        <f aca="false">ROUND(V105*32300/1000000,2)&amp;" ppm"</f>
        <v>515.83 ppm</v>
      </c>
      <c r="W106" s="79"/>
      <c r="X106" s="65"/>
      <c r="Y106" s="80"/>
      <c r="Z106" s="79"/>
      <c r="AA106" s="65"/>
      <c r="AB106" s="80"/>
      <c r="AC106" s="81"/>
      <c r="AD106" s="65"/>
      <c r="AE106" s="82"/>
    </row>
    <row r="107" customFormat="false" ht="28.4" hidden="false" customHeight="true" outlineLevel="0" collapsed="false">
      <c r="A107" s="62"/>
      <c r="B107" s="62"/>
      <c r="C107" s="62"/>
      <c r="D107" s="62"/>
      <c r="E107" s="62"/>
      <c r="F107" s="63"/>
      <c r="G107" s="61" t="s">
        <v>124</v>
      </c>
      <c r="H107" s="108"/>
      <c r="I107" s="65"/>
      <c r="J107" s="109"/>
      <c r="K107" s="108"/>
      <c r="L107" s="65"/>
      <c r="M107" s="109"/>
      <c r="N107" s="108"/>
      <c r="O107" s="65" t="s">
        <v>145</v>
      </c>
      <c r="P107" s="65"/>
      <c r="Q107" s="64" t="n">
        <f aca="false">Q105*0.003327/1000</f>
        <v>9.851247</v>
      </c>
      <c r="R107" s="65" t="s">
        <v>40</v>
      </c>
      <c r="S107" s="115" t="n">
        <f aca="false">S105*0.003327/1000</f>
        <v>0.22916376</v>
      </c>
      <c r="T107" s="108"/>
      <c r="U107" s="65"/>
      <c r="V107" s="109"/>
      <c r="W107" s="79"/>
      <c r="X107" s="65"/>
      <c r="Y107" s="80"/>
      <c r="Z107" s="79"/>
      <c r="AA107" s="65"/>
      <c r="AB107" s="80"/>
      <c r="AC107" s="81"/>
      <c r="AD107" s="65"/>
      <c r="AE107" s="82"/>
    </row>
    <row r="108" customFormat="false" ht="30" hidden="false" customHeight="true" outlineLevel="0" collapsed="false">
      <c r="A108" s="62"/>
      <c r="B108" s="62"/>
      <c r="C108" s="62"/>
      <c r="D108" s="62"/>
      <c r="E108" s="62"/>
      <c r="F108" s="63"/>
      <c r="G108" s="72" t="s">
        <v>29</v>
      </c>
      <c r="H108" s="42" t="s">
        <v>41</v>
      </c>
      <c r="I108" s="42"/>
      <c r="J108" s="42"/>
      <c r="K108" s="26"/>
      <c r="L108" s="27" t="s">
        <v>42</v>
      </c>
      <c r="M108" s="28"/>
      <c r="N108" s="43"/>
      <c r="O108" s="27" t="s">
        <v>43</v>
      </c>
      <c r="P108" s="44"/>
      <c r="Q108" s="43"/>
      <c r="R108" s="27" t="s">
        <v>44</v>
      </c>
      <c r="S108" s="44"/>
      <c r="T108" s="29"/>
      <c r="U108" s="27"/>
      <c r="V108" s="45"/>
      <c r="W108" s="29"/>
      <c r="X108" s="27"/>
      <c r="Y108" s="45"/>
      <c r="Z108" s="29"/>
      <c r="AA108" s="27"/>
      <c r="AB108" s="45"/>
      <c r="AC108" s="26"/>
      <c r="AD108" s="27"/>
      <c r="AE108" s="28"/>
    </row>
    <row r="109" customFormat="false" ht="27.6" hidden="false" customHeight="true" outlineLevel="0" collapsed="false">
      <c r="A109" s="110"/>
      <c r="B109" s="110"/>
      <c r="C109" s="62"/>
      <c r="D109" s="62"/>
      <c r="E109" s="62"/>
      <c r="F109" s="63"/>
      <c r="G109" s="61" t="s">
        <v>83</v>
      </c>
      <c r="H109" s="102" t="s">
        <v>146</v>
      </c>
      <c r="I109" s="70"/>
      <c r="J109" s="76"/>
      <c r="K109" s="64" t="n">
        <v>23356</v>
      </c>
      <c r="L109" s="70" t="s">
        <v>40</v>
      </c>
      <c r="M109" s="76" t="n">
        <v>7448</v>
      </c>
      <c r="N109" s="64" t="n">
        <v>26100</v>
      </c>
      <c r="O109" s="70" t="s">
        <v>40</v>
      </c>
      <c r="P109" s="66" t="n">
        <v>1789</v>
      </c>
      <c r="Q109" s="64" t="n">
        <v>2804000</v>
      </c>
      <c r="R109" s="70" t="s">
        <v>40</v>
      </c>
      <c r="S109" s="66" t="n">
        <v>64000</v>
      </c>
      <c r="T109" s="79"/>
      <c r="U109" s="111"/>
      <c r="V109" s="111"/>
      <c r="W109" s="79"/>
      <c r="X109" s="65"/>
      <c r="Y109" s="66"/>
      <c r="Z109" s="81"/>
      <c r="AA109" s="65"/>
      <c r="AB109" s="82"/>
      <c r="AC109" s="79"/>
      <c r="AD109" s="65"/>
      <c r="AE109" s="66"/>
    </row>
    <row r="110" customFormat="false" ht="29.2" hidden="false" customHeight="true" outlineLevel="0" collapsed="false">
      <c r="A110" s="110"/>
      <c r="B110" s="110"/>
      <c r="C110" s="62"/>
      <c r="D110" s="62"/>
      <c r="E110" s="62"/>
      <c r="F110" s="63"/>
      <c r="G110" s="61" t="s">
        <v>85</v>
      </c>
      <c r="H110" s="108" t="str">
        <f aca="false">"&lt;"&amp;ROUND(RIGHT(H109,LEN(H109)-1)*81/1000000,2)&amp;" ppm"</f>
        <v>&lt;93.88 ppm</v>
      </c>
      <c r="I110" s="70"/>
      <c r="J110" s="80"/>
      <c r="K110" s="79"/>
      <c r="L110" s="70"/>
      <c r="M110" s="80"/>
      <c r="N110" s="64"/>
      <c r="O110" s="65"/>
      <c r="P110" s="66"/>
      <c r="Q110" s="108" t="str">
        <f aca="false">ROUND(Q109*246/1000000,2)&amp;" ppm"</f>
        <v>689.78 ppm</v>
      </c>
      <c r="R110" s="65" t="s">
        <v>40</v>
      </c>
      <c r="S110" s="109" t="str">
        <f aca="false">ROUND(S109*246/1000000,2)&amp;" ppm"</f>
        <v>15.74 ppm</v>
      </c>
      <c r="T110" s="79"/>
      <c r="U110" s="80"/>
      <c r="V110" s="80"/>
      <c r="W110" s="64"/>
      <c r="X110" s="65"/>
      <c r="Y110" s="80"/>
      <c r="Z110" s="81"/>
      <c r="AA110" s="80"/>
      <c r="AB110" s="80"/>
      <c r="AC110" s="79"/>
      <c r="AD110" s="65"/>
      <c r="AE110" s="80"/>
    </row>
    <row r="111" customFormat="false" ht="29.2" hidden="false" customHeight="true" outlineLevel="0" collapsed="false">
      <c r="A111" s="112"/>
      <c r="B111" s="112"/>
      <c r="C111" s="73"/>
      <c r="D111" s="73"/>
      <c r="E111" s="73"/>
      <c r="F111" s="74"/>
      <c r="G111" s="61" t="s">
        <v>124</v>
      </c>
      <c r="H111" s="108"/>
      <c r="I111" s="70"/>
      <c r="J111" s="80"/>
      <c r="K111" s="79"/>
      <c r="L111" s="70"/>
      <c r="M111" s="80"/>
      <c r="N111" s="64"/>
      <c r="O111" s="65" t="s">
        <v>145</v>
      </c>
      <c r="P111" s="65"/>
      <c r="Q111" s="64" t="n">
        <f aca="false">Q109*0.003327/1000</f>
        <v>9.328908</v>
      </c>
      <c r="R111" s="65" t="s">
        <v>40</v>
      </c>
      <c r="S111" s="115" t="n">
        <f aca="false">S109*0.003327/1000</f>
        <v>0.212928</v>
      </c>
      <c r="T111" s="79"/>
      <c r="U111" s="65" t="s">
        <v>134</v>
      </c>
      <c r="V111" s="65"/>
      <c r="W111" s="64" t="n">
        <f aca="false">(Q107/S107^2+Q111/S111^2)/(1/S107^2+1/S111^2)</f>
        <v>9.57092050831631</v>
      </c>
      <c r="X111" s="65" t="s">
        <v>40</v>
      </c>
      <c r="Y111" s="115" t="n">
        <f aca="false">1/SQRT(1/S107^2+1/S111^2)</f>
        <v>0.155987076676821</v>
      </c>
      <c r="Z111" s="81"/>
      <c r="AA111" s="120"/>
      <c r="AB111" s="80"/>
      <c r="AC111" s="79"/>
      <c r="AD111" s="65"/>
      <c r="AE111" s="80"/>
    </row>
    <row r="112" customFormat="false" ht="34.3" hidden="false" customHeight="true" outlineLevel="0" collapsed="false">
      <c r="A112" s="100" t="s">
        <v>147</v>
      </c>
      <c r="B112" s="20" t="s">
        <v>127</v>
      </c>
      <c r="C112" s="103" t="s">
        <v>118</v>
      </c>
      <c r="D112" s="22" t="n">
        <v>6.896</v>
      </c>
      <c r="E112" s="88" t="n">
        <v>200113</v>
      </c>
      <c r="F112" s="24" t="n">
        <v>43843</v>
      </c>
      <c r="G112" s="25" t="s">
        <v>29</v>
      </c>
      <c r="H112" s="26"/>
      <c r="I112" s="27" t="s">
        <v>30</v>
      </c>
      <c r="J112" s="28"/>
      <c r="K112" s="26"/>
      <c r="L112" s="27" t="s">
        <v>31</v>
      </c>
      <c r="M112" s="28"/>
      <c r="N112" s="26"/>
      <c r="O112" s="27" t="s">
        <v>32</v>
      </c>
      <c r="P112" s="28"/>
      <c r="Q112" s="26"/>
      <c r="R112" s="27" t="s">
        <v>33</v>
      </c>
      <c r="S112" s="28"/>
      <c r="T112" s="29"/>
      <c r="U112" s="27" t="s">
        <v>34</v>
      </c>
      <c r="V112" s="28"/>
      <c r="W112" s="26"/>
      <c r="X112" s="27" t="s">
        <v>35</v>
      </c>
      <c r="Y112" s="28"/>
      <c r="Z112" s="26"/>
      <c r="AA112" s="27" t="s">
        <v>36</v>
      </c>
      <c r="AB112" s="28"/>
      <c r="AC112" s="30" t="s">
        <v>37</v>
      </c>
      <c r="AD112" s="30"/>
      <c r="AE112" s="30"/>
    </row>
    <row r="113" customFormat="false" ht="29.85" hidden="false" customHeight="true" outlineLevel="0" collapsed="false">
      <c r="A113" s="31" t="s">
        <v>120</v>
      </c>
      <c r="B113" s="31" t="s">
        <v>121</v>
      </c>
      <c r="C113" s="31"/>
      <c r="D113" s="31"/>
      <c r="E113" s="31"/>
      <c r="F113" s="32" t="n">
        <v>43850</v>
      </c>
      <c r="G113" s="25" t="s">
        <v>83</v>
      </c>
      <c r="H113" s="33" t="n">
        <v>494.3</v>
      </c>
      <c r="I113" s="34" t="s">
        <v>40</v>
      </c>
      <c r="J113" s="35" t="n">
        <v>686.5</v>
      </c>
      <c r="K113" s="33" t="n">
        <v>1890</v>
      </c>
      <c r="L113" s="34" t="s">
        <v>40</v>
      </c>
      <c r="M113" s="35" t="n">
        <v>24090</v>
      </c>
      <c r="N113" s="89" t="s">
        <v>148</v>
      </c>
      <c r="O113" s="34"/>
      <c r="P113" s="35"/>
      <c r="Q113" s="33" t="n">
        <v>918.8</v>
      </c>
      <c r="R113" s="34" t="s">
        <v>40</v>
      </c>
      <c r="S113" s="35" t="n">
        <v>767.2</v>
      </c>
      <c r="T113" s="33" t="n">
        <v>15495000</v>
      </c>
      <c r="U113" s="34" t="s">
        <v>40</v>
      </c>
      <c r="V113" s="35" t="n">
        <v>818300</v>
      </c>
      <c r="W113" s="33" t="n">
        <v>763.17</v>
      </c>
      <c r="X113" s="39" t="s">
        <v>40</v>
      </c>
      <c r="Y113" s="35" t="n">
        <v>785.3</v>
      </c>
      <c r="Z113" s="89" t="s">
        <v>149</v>
      </c>
      <c r="AA113" s="34"/>
      <c r="AB113" s="35"/>
      <c r="AC113" s="40"/>
      <c r="AD113" s="40"/>
      <c r="AE113" s="40"/>
    </row>
    <row r="114" customFormat="false" ht="28.4" hidden="false" customHeight="true" outlineLevel="0" collapsed="false">
      <c r="A114" s="31"/>
      <c r="B114" s="31" t="s">
        <v>150</v>
      </c>
      <c r="C114" s="31"/>
      <c r="D114" s="31"/>
      <c r="E114" s="31"/>
      <c r="F114" s="32"/>
      <c r="G114" s="25" t="s">
        <v>85</v>
      </c>
      <c r="H114" s="104" t="str">
        <f aca="false">ROUND(H113*81/1000,2)&amp;" ppb"</f>
        <v>40.04 ppb</v>
      </c>
      <c r="I114" s="34" t="s">
        <v>40</v>
      </c>
      <c r="J114" s="105" t="str">
        <f aca="false">ROUND(J113*81/1000,2)&amp;" ppb"</f>
        <v>55.61 ppb</v>
      </c>
      <c r="K114" s="104" t="str">
        <f aca="false">ROUND(K113*81/1000,2)&amp;" ppb"</f>
        <v>153.09 ppb</v>
      </c>
      <c r="L114" s="34" t="s">
        <v>40</v>
      </c>
      <c r="M114" s="105" t="str">
        <f aca="false">ROUND(M113*81/1000,2)&amp;" ppb"</f>
        <v>1951.29 ppb</v>
      </c>
      <c r="N114" s="104" t="str">
        <f aca="false">"&lt;"&amp;ROUND(RIGHT(N113,LEN(N113)-1)*1760/1000000,2)&amp;" ppm"</f>
        <v>&lt;0.77 ppm</v>
      </c>
      <c r="O114" s="34"/>
      <c r="P114" s="53"/>
      <c r="Q114" s="104" t="str">
        <f aca="false">ROUND(Q113*246/1000,2)&amp;" ppb"</f>
        <v>226.02 ppb</v>
      </c>
      <c r="R114" s="34" t="s">
        <v>40</v>
      </c>
      <c r="S114" s="105" t="str">
        <f aca="false">ROUND(S113*246/1000,2)&amp;" ppb"</f>
        <v>188.73 ppb</v>
      </c>
      <c r="T114" s="104" t="str">
        <f aca="false">ROUND(T113*32300/1000000,2)&amp;" ppm"</f>
        <v>500488.5 ppm</v>
      </c>
      <c r="U114" s="34" t="s">
        <v>40</v>
      </c>
      <c r="V114" s="105" t="str">
        <f aca="false">ROUND(V113*32300/1000000,2)&amp;" ppm"</f>
        <v>26431.09 ppm</v>
      </c>
      <c r="W114" s="52"/>
      <c r="X114" s="34"/>
      <c r="Y114" s="53"/>
      <c r="Z114" s="52"/>
      <c r="AA114" s="34"/>
      <c r="AB114" s="53"/>
      <c r="AC114" s="54"/>
      <c r="AD114" s="34"/>
      <c r="AE114" s="55"/>
    </row>
    <row r="115" customFormat="false" ht="28.4" hidden="false" customHeight="true" outlineLevel="0" collapsed="false">
      <c r="A115" s="31"/>
      <c r="B115" s="31"/>
      <c r="C115" s="31"/>
      <c r="D115" s="31"/>
      <c r="E115" s="31"/>
      <c r="F115" s="32"/>
      <c r="G115" s="25" t="s">
        <v>124</v>
      </c>
      <c r="H115" s="33"/>
      <c r="I115" s="34"/>
      <c r="J115" s="118"/>
      <c r="K115" s="33"/>
      <c r="L115" s="34"/>
      <c r="M115" s="118"/>
      <c r="N115" s="33"/>
      <c r="O115" s="34"/>
      <c r="P115" s="34"/>
      <c r="Q115" s="33"/>
      <c r="R115" s="34"/>
      <c r="S115" s="118"/>
      <c r="T115" s="33" t="n">
        <f aca="false">T113*0.000832/1000</f>
        <v>12.89184</v>
      </c>
      <c r="U115" s="34" t="s">
        <v>40</v>
      </c>
      <c r="V115" s="118" t="n">
        <f aca="false">V113*0.000832/1000</f>
        <v>0.6808256</v>
      </c>
      <c r="W115" s="52"/>
      <c r="X115" s="34"/>
      <c r="Y115" s="53"/>
      <c r="Z115" s="52"/>
      <c r="AA115" s="34"/>
      <c r="AB115" s="53"/>
      <c r="AC115" s="54"/>
      <c r="AD115" s="34"/>
      <c r="AE115" s="55"/>
    </row>
    <row r="116" customFormat="false" ht="30" hidden="false" customHeight="true" outlineLevel="0" collapsed="false">
      <c r="A116" s="31"/>
      <c r="B116" s="31"/>
      <c r="C116" s="31"/>
      <c r="D116" s="31"/>
      <c r="E116" s="31"/>
      <c r="F116" s="32"/>
      <c r="G116" s="41" t="s">
        <v>29</v>
      </c>
      <c r="H116" s="42" t="s">
        <v>41</v>
      </c>
      <c r="I116" s="42"/>
      <c r="J116" s="42"/>
      <c r="K116" s="26"/>
      <c r="L116" s="27" t="s">
        <v>42</v>
      </c>
      <c r="M116" s="28"/>
      <c r="N116" s="43"/>
      <c r="O116" s="27" t="s">
        <v>43</v>
      </c>
      <c r="P116" s="44"/>
      <c r="Q116" s="43"/>
      <c r="R116" s="27" t="s">
        <v>44</v>
      </c>
      <c r="S116" s="44"/>
      <c r="T116" s="29"/>
      <c r="U116" s="27"/>
      <c r="V116" s="45"/>
      <c r="W116" s="29"/>
      <c r="X116" s="27"/>
      <c r="Y116" s="45"/>
      <c r="Z116" s="29"/>
      <c r="AA116" s="27"/>
      <c r="AB116" s="45"/>
      <c r="AC116" s="26"/>
      <c r="AD116" s="27"/>
      <c r="AE116" s="28"/>
    </row>
    <row r="117" customFormat="false" ht="27.6" hidden="false" customHeight="true" outlineLevel="0" collapsed="false">
      <c r="A117" s="90"/>
      <c r="B117" s="90"/>
      <c r="C117" s="31"/>
      <c r="D117" s="31"/>
      <c r="E117" s="31"/>
      <c r="F117" s="32"/>
      <c r="G117" s="25" t="s">
        <v>83</v>
      </c>
      <c r="H117" s="33" t="n">
        <v>9895400</v>
      </c>
      <c r="I117" s="39" t="s">
        <v>40</v>
      </c>
      <c r="J117" s="49" t="n">
        <v>4772000</v>
      </c>
      <c r="K117" s="33" t="n">
        <v>2661.3</v>
      </c>
      <c r="L117" s="39" t="s">
        <v>40</v>
      </c>
      <c r="M117" s="49" t="n">
        <v>4678</v>
      </c>
      <c r="N117" s="33" t="n">
        <v>180.42</v>
      </c>
      <c r="O117" s="39" t="s">
        <v>40</v>
      </c>
      <c r="P117" s="35" t="n">
        <v>825.5</v>
      </c>
      <c r="Q117" s="89" t="s">
        <v>151</v>
      </c>
      <c r="R117" s="39"/>
      <c r="S117" s="35"/>
      <c r="T117" s="52"/>
      <c r="U117" s="91"/>
      <c r="V117" s="91"/>
      <c r="W117" s="52"/>
      <c r="X117" s="34"/>
      <c r="Y117" s="35"/>
      <c r="Z117" s="54"/>
      <c r="AA117" s="34"/>
      <c r="AB117" s="55"/>
      <c r="AC117" s="52"/>
      <c r="AD117" s="34"/>
      <c r="AE117" s="35"/>
    </row>
    <row r="118" customFormat="false" ht="29.2" hidden="false" customHeight="true" outlineLevel="0" collapsed="false">
      <c r="A118" s="106"/>
      <c r="B118" s="106"/>
      <c r="C118" s="46"/>
      <c r="D118" s="46"/>
      <c r="E118" s="46"/>
      <c r="F118" s="47"/>
      <c r="G118" s="25" t="s">
        <v>85</v>
      </c>
      <c r="H118" s="104" t="str">
        <f aca="false">ROUND(H117*81/1000000,2)&amp;" ppm"</f>
        <v>801.53 ppm</v>
      </c>
      <c r="I118" s="34" t="s">
        <v>40</v>
      </c>
      <c r="J118" s="105" t="str">
        <f aca="false">ROUND(J117*81/1000000,2)&amp;" ppm"</f>
        <v>386.53 ppm</v>
      </c>
      <c r="K118" s="52"/>
      <c r="L118" s="39"/>
      <c r="M118" s="53"/>
      <c r="N118" s="33"/>
      <c r="O118" s="34"/>
      <c r="P118" s="35"/>
      <c r="Q118" s="104" t="str">
        <f aca="false">"&lt;"&amp;ROUND(RIGHT(Q117,LEN(Q117)-1)*246/1000,2)&amp;" ppb"</f>
        <v>&lt;400.24 ppb</v>
      </c>
      <c r="R118" s="34"/>
      <c r="S118" s="35"/>
      <c r="T118" s="52"/>
      <c r="U118" s="53"/>
      <c r="V118" s="53"/>
      <c r="W118" s="33"/>
      <c r="X118" s="34"/>
      <c r="Y118" s="53"/>
      <c r="Z118" s="54"/>
      <c r="AA118" s="53"/>
      <c r="AB118" s="53"/>
      <c r="AC118" s="52"/>
      <c r="AD118" s="34"/>
      <c r="AE118" s="53"/>
    </row>
    <row r="119" customFormat="false" ht="34.3" hidden="false" customHeight="true" outlineLevel="0" collapsed="false">
      <c r="A119" s="101" t="s">
        <v>152</v>
      </c>
      <c r="B119" s="56" t="s">
        <v>153</v>
      </c>
      <c r="C119" s="107" t="s">
        <v>154</v>
      </c>
      <c r="D119" s="58" t="n">
        <v>2.104</v>
      </c>
      <c r="E119" s="59" t="n">
        <v>200120</v>
      </c>
      <c r="F119" s="60" t="n">
        <v>43850</v>
      </c>
      <c r="G119" s="61" t="s">
        <v>29</v>
      </c>
      <c r="H119" s="26"/>
      <c r="I119" s="27" t="s">
        <v>30</v>
      </c>
      <c r="J119" s="28"/>
      <c r="K119" s="26"/>
      <c r="L119" s="27" t="s">
        <v>31</v>
      </c>
      <c r="M119" s="28"/>
      <c r="N119" s="26"/>
      <c r="O119" s="27" t="s">
        <v>32</v>
      </c>
      <c r="P119" s="28"/>
      <c r="Q119" s="26"/>
      <c r="R119" s="27" t="s">
        <v>33</v>
      </c>
      <c r="S119" s="28"/>
      <c r="T119" s="29"/>
      <c r="U119" s="27" t="s">
        <v>34</v>
      </c>
      <c r="V119" s="28"/>
      <c r="W119" s="26"/>
      <c r="X119" s="27" t="s">
        <v>35</v>
      </c>
      <c r="Y119" s="28"/>
      <c r="Z119" s="26"/>
      <c r="AA119" s="27" t="s">
        <v>36</v>
      </c>
      <c r="AB119" s="28"/>
      <c r="AC119" s="30" t="s">
        <v>37</v>
      </c>
      <c r="AD119" s="30"/>
      <c r="AE119" s="30"/>
    </row>
    <row r="120" customFormat="false" ht="32.95" hidden="false" customHeight="true" outlineLevel="0" collapsed="false">
      <c r="A120" s="62" t="s">
        <v>155</v>
      </c>
      <c r="B120" s="62" t="s">
        <v>156</v>
      </c>
      <c r="C120" s="62"/>
      <c r="D120" s="62"/>
      <c r="E120" s="62"/>
      <c r="F120" s="63" t="n">
        <v>43852</v>
      </c>
      <c r="G120" s="61" t="s">
        <v>83</v>
      </c>
      <c r="H120" s="64" t="n">
        <v>10880</v>
      </c>
      <c r="I120" s="65" t="s">
        <v>40</v>
      </c>
      <c r="J120" s="66" t="n">
        <v>279.9</v>
      </c>
      <c r="K120" s="64" t="n">
        <v>23870</v>
      </c>
      <c r="L120" s="65" t="s">
        <v>40</v>
      </c>
      <c r="M120" s="66" t="n">
        <v>2191</v>
      </c>
      <c r="N120" s="64" t="n">
        <v>555</v>
      </c>
      <c r="O120" s="65" t="s">
        <v>40</v>
      </c>
      <c r="P120" s="66" t="n">
        <v>34.31</v>
      </c>
      <c r="Q120" s="64" t="n">
        <v>12220</v>
      </c>
      <c r="R120" s="65" t="s">
        <v>40</v>
      </c>
      <c r="S120" s="66" t="n">
        <v>361.1</v>
      </c>
      <c r="T120" s="64" t="n">
        <v>53843</v>
      </c>
      <c r="U120" s="65" t="s">
        <v>40</v>
      </c>
      <c r="V120" s="66" t="n">
        <v>3100</v>
      </c>
      <c r="W120" s="78" t="s">
        <v>157</v>
      </c>
      <c r="X120" s="65"/>
      <c r="Y120" s="69"/>
      <c r="Z120" s="64" t="n">
        <v>20.91</v>
      </c>
      <c r="AA120" s="65" t="s">
        <v>40</v>
      </c>
      <c r="AB120" s="66" t="n">
        <v>27.51</v>
      </c>
      <c r="AC120" s="71"/>
      <c r="AD120" s="71"/>
      <c r="AE120" s="71"/>
    </row>
    <row r="121" customFormat="false" ht="28.4" hidden="false" customHeight="true" outlineLevel="0" collapsed="false">
      <c r="A121" s="62" t="s">
        <v>158</v>
      </c>
      <c r="B121" s="62"/>
      <c r="C121" s="62"/>
      <c r="D121" s="62"/>
      <c r="E121" s="62"/>
      <c r="F121" s="63"/>
      <c r="G121" s="61" t="s">
        <v>85</v>
      </c>
      <c r="H121" s="108" t="str">
        <f aca="false">ROUND(H120*81/1000,2)&amp;" ppb"</f>
        <v>881.28 ppb</v>
      </c>
      <c r="I121" s="65" t="s">
        <v>40</v>
      </c>
      <c r="J121" s="109" t="str">
        <f aca="false">ROUND(J120*81/1000,2)&amp;" ppb"</f>
        <v>22.67 ppb</v>
      </c>
      <c r="K121" s="108" t="str">
        <f aca="false">ROUND(K120*81/1000,2)&amp;" ppb"</f>
        <v>1933.47 ppb</v>
      </c>
      <c r="L121" s="65" t="s">
        <v>40</v>
      </c>
      <c r="M121" s="109" t="str">
        <f aca="false">ROUND(M120*81/1000,2)&amp;" ppb"</f>
        <v>177.47 ppb</v>
      </c>
      <c r="N121" s="108" t="str">
        <f aca="false">ROUND(N120*1760/1000,2)&amp;" ppb"</f>
        <v>976.8 ppb</v>
      </c>
      <c r="O121" s="65" t="s">
        <v>40</v>
      </c>
      <c r="P121" s="109" t="str">
        <f aca="false">ROUND(P120*1760/1000,2)&amp;" ppb"</f>
        <v>60.39 ppb</v>
      </c>
      <c r="Q121" s="108" t="str">
        <f aca="false">ROUND(Q120*246/1000,2)&amp;" ppb"</f>
        <v>3006.12 ppb</v>
      </c>
      <c r="R121" s="65" t="s">
        <v>40</v>
      </c>
      <c r="S121" s="109" t="str">
        <f aca="false">ROUND(S120*246/1000,2)&amp;" ppb"</f>
        <v>88.83 ppb</v>
      </c>
      <c r="T121" s="108" t="str">
        <f aca="false">ROUND(T120*32300/1000000,2)&amp;" ppm"</f>
        <v>1739.13 ppm</v>
      </c>
      <c r="U121" s="65" t="s">
        <v>40</v>
      </c>
      <c r="V121" s="109" t="str">
        <f aca="false">ROUND(V120*32300/1000000,2)&amp;" ppm"</f>
        <v>100.13 ppm</v>
      </c>
      <c r="W121" s="79"/>
      <c r="X121" s="65"/>
      <c r="Y121" s="80"/>
      <c r="Z121" s="79"/>
      <c r="AA121" s="65"/>
      <c r="AB121" s="80"/>
      <c r="AC121" s="81"/>
      <c r="AD121" s="65"/>
      <c r="AE121" s="82"/>
    </row>
    <row r="122" customFormat="false" ht="30" hidden="false" customHeight="true" outlineLevel="0" collapsed="false">
      <c r="A122" s="62"/>
      <c r="B122" s="62"/>
      <c r="C122" s="62"/>
      <c r="D122" s="62"/>
      <c r="E122" s="62"/>
      <c r="F122" s="63"/>
      <c r="G122" s="72" t="s">
        <v>29</v>
      </c>
      <c r="H122" s="42" t="s">
        <v>41</v>
      </c>
      <c r="I122" s="42"/>
      <c r="J122" s="42"/>
      <c r="K122" s="26"/>
      <c r="L122" s="27" t="s">
        <v>42</v>
      </c>
      <c r="M122" s="28"/>
      <c r="N122" s="43"/>
      <c r="O122" s="27" t="s">
        <v>43</v>
      </c>
      <c r="P122" s="44"/>
      <c r="Q122" s="43"/>
      <c r="R122" s="27" t="s">
        <v>44</v>
      </c>
      <c r="S122" s="44"/>
      <c r="T122" s="29"/>
      <c r="U122" s="27"/>
      <c r="V122" s="45"/>
      <c r="W122" s="29"/>
      <c r="X122" s="27"/>
      <c r="Y122" s="45"/>
      <c r="Z122" s="29"/>
      <c r="AA122" s="27"/>
      <c r="AB122" s="45"/>
      <c r="AC122" s="26"/>
      <c r="AD122" s="27"/>
      <c r="AE122" s="28"/>
    </row>
    <row r="123" customFormat="false" ht="27.6" hidden="false" customHeight="true" outlineLevel="0" collapsed="false">
      <c r="A123" s="110"/>
      <c r="B123" s="110"/>
      <c r="C123" s="62"/>
      <c r="D123" s="62"/>
      <c r="E123" s="62"/>
      <c r="F123" s="63"/>
      <c r="G123" s="61" t="s">
        <v>83</v>
      </c>
      <c r="H123" s="64" t="n">
        <v>113630</v>
      </c>
      <c r="I123" s="70" t="s">
        <v>40</v>
      </c>
      <c r="J123" s="76" t="n">
        <v>135500</v>
      </c>
      <c r="K123" s="64" t="n">
        <v>340.15</v>
      </c>
      <c r="L123" s="70" t="s">
        <v>40</v>
      </c>
      <c r="M123" s="76" t="n">
        <v>308.3</v>
      </c>
      <c r="N123" s="64" t="n">
        <v>82.984</v>
      </c>
      <c r="O123" s="70" t="s">
        <v>40</v>
      </c>
      <c r="P123" s="66" t="n">
        <v>43.57</v>
      </c>
      <c r="Q123" s="64" t="n">
        <v>13140</v>
      </c>
      <c r="R123" s="70" t="s">
        <v>40</v>
      </c>
      <c r="S123" s="66" t="n">
        <v>422.8</v>
      </c>
      <c r="T123" s="79"/>
      <c r="U123" s="111"/>
      <c r="V123" s="111"/>
      <c r="W123" s="79"/>
      <c r="X123" s="65"/>
      <c r="Y123" s="66"/>
      <c r="Z123" s="81"/>
      <c r="AA123" s="65"/>
      <c r="AB123" s="82"/>
      <c r="AC123" s="79"/>
      <c r="AD123" s="65"/>
      <c r="AE123" s="66"/>
    </row>
    <row r="124" customFormat="false" ht="29.2" hidden="false" customHeight="true" outlineLevel="0" collapsed="false">
      <c r="A124" s="112"/>
      <c r="B124" s="112"/>
      <c r="C124" s="73"/>
      <c r="D124" s="73"/>
      <c r="E124" s="73"/>
      <c r="F124" s="74"/>
      <c r="G124" s="61" t="s">
        <v>85</v>
      </c>
      <c r="H124" s="108" t="str">
        <f aca="false">ROUND(H123*81/1000,2)&amp;" ppb"</f>
        <v>9204.03 ppb</v>
      </c>
      <c r="I124" s="65" t="s">
        <v>40</v>
      </c>
      <c r="J124" s="109" t="str">
        <f aca="false">ROUND(J123*81/1000,2)&amp;" ppb"</f>
        <v>10975.5 ppb</v>
      </c>
      <c r="K124" s="79"/>
      <c r="L124" s="70"/>
      <c r="M124" s="80"/>
      <c r="N124" s="64"/>
      <c r="O124" s="65"/>
      <c r="P124" s="66"/>
      <c r="Q124" s="108" t="str">
        <f aca="false">ROUND(Q123*246/1000,2)&amp;" ppb"</f>
        <v>3232.44 ppb</v>
      </c>
      <c r="R124" s="65" t="s">
        <v>40</v>
      </c>
      <c r="S124" s="109" t="str">
        <f aca="false">ROUND(S123*246/1000,2)&amp;" ppb"</f>
        <v>104.01 ppb</v>
      </c>
      <c r="T124" s="79"/>
      <c r="U124" s="80"/>
      <c r="V124" s="80"/>
      <c r="W124" s="64"/>
      <c r="X124" s="65"/>
      <c r="Y124" s="80"/>
      <c r="Z124" s="81"/>
      <c r="AA124" s="80"/>
      <c r="AB124" s="80"/>
      <c r="AC124" s="79"/>
      <c r="AD124" s="65"/>
      <c r="AE124" s="80"/>
    </row>
    <row r="125" customFormat="false" ht="34.3" hidden="false" customHeight="true" outlineLevel="0" collapsed="false">
      <c r="A125" s="100" t="s">
        <v>159</v>
      </c>
      <c r="B125" s="20" t="s">
        <v>127</v>
      </c>
      <c r="C125" s="103" t="s">
        <v>160</v>
      </c>
      <c r="D125" s="22" t="n">
        <v>4.791</v>
      </c>
      <c r="E125" s="88" t="n">
        <v>200122</v>
      </c>
      <c r="F125" s="24" t="n">
        <v>43852</v>
      </c>
      <c r="G125" s="25" t="s">
        <v>29</v>
      </c>
      <c r="H125" s="26"/>
      <c r="I125" s="27" t="s">
        <v>30</v>
      </c>
      <c r="J125" s="28"/>
      <c r="K125" s="26"/>
      <c r="L125" s="27" t="s">
        <v>31</v>
      </c>
      <c r="M125" s="28"/>
      <c r="N125" s="26"/>
      <c r="O125" s="27" t="s">
        <v>32</v>
      </c>
      <c r="P125" s="28"/>
      <c r="Q125" s="26"/>
      <c r="R125" s="27" t="s">
        <v>33</v>
      </c>
      <c r="S125" s="28"/>
      <c r="T125" s="29"/>
      <c r="U125" s="27" t="s">
        <v>34</v>
      </c>
      <c r="V125" s="28"/>
      <c r="W125" s="26"/>
      <c r="X125" s="27" t="s">
        <v>35</v>
      </c>
      <c r="Y125" s="28"/>
      <c r="Z125" s="26"/>
      <c r="AA125" s="27" t="s">
        <v>36</v>
      </c>
      <c r="AB125" s="28"/>
      <c r="AC125" s="30" t="s">
        <v>37</v>
      </c>
      <c r="AD125" s="30"/>
      <c r="AE125" s="30"/>
    </row>
    <row r="126" customFormat="false" ht="36.1" hidden="false" customHeight="true" outlineLevel="0" collapsed="false">
      <c r="A126" s="31" t="s">
        <v>161</v>
      </c>
      <c r="B126" s="31" t="s">
        <v>130</v>
      </c>
      <c r="C126" s="31"/>
      <c r="D126" s="31"/>
      <c r="E126" s="31"/>
      <c r="F126" s="32" t="n">
        <v>43857</v>
      </c>
      <c r="G126" s="25" t="s">
        <v>83</v>
      </c>
      <c r="H126" s="33" t="n">
        <v>4911000</v>
      </c>
      <c r="I126" s="34" t="s">
        <v>40</v>
      </c>
      <c r="J126" s="35" t="n">
        <v>88240</v>
      </c>
      <c r="K126" s="33" t="n">
        <v>5713000</v>
      </c>
      <c r="L126" s="34" t="s">
        <v>40</v>
      </c>
      <c r="M126" s="35" t="n">
        <v>311500</v>
      </c>
      <c r="N126" s="33" t="n">
        <v>221400</v>
      </c>
      <c r="O126" s="34" t="s">
        <v>40</v>
      </c>
      <c r="P126" s="35" t="n">
        <v>4801</v>
      </c>
      <c r="Q126" s="33" t="n">
        <v>2384</v>
      </c>
      <c r="R126" s="34" t="s">
        <v>40</v>
      </c>
      <c r="S126" s="35" t="n">
        <v>993.7</v>
      </c>
      <c r="T126" s="89" t="s">
        <v>162</v>
      </c>
      <c r="U126" s="34"/>
      <c r="V126" s="35"/>
      <c r="W126" s="51" t="s">
        <v>163</v>
      </c>
      <c r="X126" s="34"/>
      <c r="Y126" s="38"/>
      <c r="Z126" s="89" t="s">
        <v>164</v>
      </c>
      <c r="AA126" s="34"/>
      <c r="AB126" s="35"/>
      <c r="AC126" s="40"/>
      <c r="AD126" s="40"/>
      <c r="AE126" s="40"/>
    </row>
    <row r="127" customFormat="false" ht="28.4" hidden="false" customHeight="true" outlineLevel="0" collapsed="false">
      <c r="A127" s="31"/>
      <c r="B127" s="31" t="s">
        <v>165</v>
      </c>
      <c r="C127" s="31"/>
      <c r="D127" s="31"/>
      <c r="E127" s="31"/>
      <c r="F127" s="32"/>
      <c r="G127" s="25" t="s">
        <v>85</v>
      </c>
      <c r="H127" s="104" t="str">
        <f aca="false">ROUND(H126*81/1000000,2)&amp;" ppm"</f>
        <v>397.79 ppm</v>
      </c>
      <c r="I127" s="34" t="s">
        <v>40</v>
      </c>
      <c r="J127" s="105" t="str">
        <f aca="false">ROUND(J126*81/1000000,2)&amp;" ppm"</f>
        <v>7.15 ppm</v>
      </c>
      <c r="K127" s="104" t="str">
        <f aca="false">ROUND(K126*81/1000000,2)&amp;" ppm"</f>
        <v>462.75 ppm</v>
      </c>
      <c r="L127" s="34" t="s">
        <v>40</v>
      </c>
      <c r="M127" s="105" t="str">
        <f aca="false">ROUND(M126*81/1000000,2)&amp;" ppm"</f>
        <v>25.23 ppm</v>
      </c>
      <c r="N127" s="104" t="str">
        <f aca="false">ROUND(N126*1760/1000000,2)&amp;" ppm"</f>
        <v>389.66 ppm</v>
      </c>
      <c r="O127" s="34" t="s">
        <v>40</v>
      </c>
      <c r="P127" s="105" t="str">
        <f aca="false">ROUND(P126*1760/1000000,2)&amp;" ppm"</f>
        <v>8.45 ppm</v>
      </c>
      <c r="Q127" s="104" t="str">
        <f aca="false">ROUND(Q126*246/1000,2)&amp;" ppb"</f>
        <v>586.46 ppb</v>
      </c>
      <c r="R127" s="34" t="s">
        <v>40</v>
      </c>
      <c r="S127" s="105" t="str">
        <f aca="false">ROUND(S126*246/1000,2)&amp;" ppb"</f>
        <v>244.45 ppb</v>
      </c>
      <c r="T127" s="104" t="str">
        <f aca="false">"&lt;"&amp;ROUND(RIGHT(T126,LEN(T126)-1)*32300/1000000,2)&amp;" ppm"</f>
        <v>&lt;495.16 ppm</v>
      </c>
      <c r="U127" s="34"/>
      <c r="V127" s="105"/>
      <c r="W127" s="52"/>
      <c r="X127" s="34"/>
      <c r="Y127" s="53"/>
      <c r="Z127" s="52"/>
      <c r="AA127" s="34"/>
      <c r="AB127" s="53"/>
      <c r="AC127" s="54"/>
      <c r="AD127" s="34"/>
      <c r="AE127" s="55"/>
    </row>
    <row r="128" customFormat="false" ht="28.4" hidden="false" customHeight="true" outlineLevel="0" collapsed="false">
      <c r="A128" s="31"/>
      <c r="B128" s="31"/>
      <c r="C128" s="31"/>
      <c r="D128" s="31"/>
      <c r="E128" s="31"/>
      <c r="F128" s="32"/>
      <c r="G128" s="25" t="s">
        <v>124</v>
      </c>
      <c r="H128" s="33" t="n">
        <f aca="false">H126*0.002102/1000</f>
        <v>10.322922</v>
      </c>
      <c r="I128" s="34" t="s">
        <v>40</v>
      </c>
      <c r="J128" s="118" t="n">
        <f aca="false">J126*0.002102/1000</f>
        <v>0.18548048</v>
      </c>
      <c r="K128" s="33" t="n">
        <f aca="false">K126*0.002102/1000</f>
        <v>12.008726</v>
      </c>
      <c r="L128" s="34" t="s">
        <v>40</v>
      </c>
      <c r="M128" s="118" t="n">
        <f aca="false">M126*0.00202/1000</f>
        <v>0.62923</v>
      </c>
      <c r="N128" s="33"/>
      <c r="O128" s="34" t="s">
        <v>134</v>
      </c>
      <c r="P128" s="34"/>
      <c r="Q128" s="33" t="n">
        <f aca="false">(H128/J128^2+K128/M128^2)/(1/J128^2+1/M128^2)</f>
        <v>10.4576936191497</v>
      </c>
      <c r="R128" s="34" t="s">
        <v>40</v>
      </c>
      <c r="S128" s="118" t="n">
        <f aca="false">1/SQRT(1/J128^2+1/M128^2)</f>
        <v>0.177911943316724</v>
      </c>
      <c r="T128" s="104"/>
      <c r="U128" s="34"/>
      <c r="V128" s="105"/>
      <c r="W128" s="52"/>
      <c r="X128" s="34"/>
      <c r="Y128" s="53"/>
      <c r="Z128" s="52"/>
      <c r="AA128" s="34"/>
      <c r="AB128" s="53"/>
      <c r="AC128" s="54"/>
      <c r="AD128" s="34"/>
      <c r="AE128" s="55"/>
    </row>
    <row r="129" customFormat="false" ht="30" hidden="false" customHeight="true" outlineLevel="0" collapsed="false">
      <c r="A129" s="31"/>
      <c r="B129" s="31"/>
      <c r="C129" s="31"/>
      <c r="D129" s="31"/>
      <c r="E129" s="31"/>
      <c r="F129" s="32"/>
      <c r="G129" s="41" t="s">
        <v>29</v>
      </c>
      <c r="H129" s="42" t="s">
        <v>41</v>
      </c>
      <c r="I129" s="42"/>
      <c r="J129" s="42"/>
      <c r="K129" s="26"/>
      <c r="L129" s="27" t="s">
        <v>42</v>
      </c>
      <c r="M129" s="28"/>
      <c r="N129" s="43"/>
      <c r="O129" s="27" t="s">
        <v>43</v>
      </c>
      <c r="P129" s="44"/>
      <c r="Q129" s="43"/>
      <c r="R129" s="27" t="s">
        <v>44</v>
      </c>
      <c r="S129" s="44"/>
      <c r="T129" s="29"/>
      <c r="U129" s="27"/>
      <c r="V129" s="45"/>
      <c r="W129" s="29"/>
      <c r="X129" s="27"/>
      <c r="Y129" s="45"/>
      <c r="Z129" s="29"/>
      <c r="AA129" s="27"/>
      <c r="AB129" s="45"/>
      <c r="AC129" s="26"/>
      <c r="AD129" s="27"/>
      <c r="AE129" s="28"/>
    </row>
    <row r="130" customFormat="false" ht="27.6" hidden="false" customHeight="true" outlineLevel="0" collapsed="false">
      <c r="A130" s="90"/>
      <c r="B130" s="90"/>
      <c r="C130" s="31"/>
      <c r="D130" s="31"/>
      <c r="E130" s="31"/>
      <c r="F130" s="32"/>
      <c r="G130" s="25" t="s">
        <v>83</v>
      </c>
      <c r="H130" s="48" t="n">
        <v>71438000</v>
      </c>
      <c r="I130" s="39" t="s">
        <v>40</v>
      </c>
      <c r="J130" s="49" t="n">
        <v>6386000</v>
      </c>
      <c r="K130" s="89" t="s">
        <v>166</v>
      </c>
      <c r="L130" s="39"/>
      <c r="M130" s="49"/>
      <c r="N130" s="89" t="s">
        <v>167</v>
      </c>
      <c r="O130" s="39"/>
      <c r="P130" s="35"/>
      <c r="Q130" s="33" t="n">
        <v>7337</v>
      </c>
      <c r="R130" s="39" t="s">
        <v>40</v>
      </c>
      <c r="S130" s="35" t="n">
        <v>4053</v>
      </c>
      <c r="T130" s="52"/>
      <c r="U130" s="91"/>
      <c r="V130" s="91"/>
      <c r="W130" s="52"/>
      <c r="X130" s="34"/>
      <c r="Y130" s="35"/>
      <c r="Z130" s="54"/>
      <c r="AA130" s="34"/>
      <c r="AB130" s="55"/>
      <c r="AC130" s="52"/>
      <c r="AD130" s="34"/>
      <c r="AE130" s="35"/>
    </row>
    <row r="131" customFormat="false" ht="29.2" hidden="false" customHeight="true" outlineLevel="0" collapsed="false">
      <c r="A131" s="90"/>
      <c r="B131" s="90"/>
      <c r="C131" s="31"/>
      <c r="D131" s="31"/>
      <c r="E131" s="31"/>
      <c r="F131" s="32"/>
      <c r="G131" s="25" t="s">
        <v>85</v>
      </c>
      <c r="H131" s="104" t="str">
        <f aca="false">ROUND(H130*81/1000000,2)&amp;" ppm"</f>
        <v>5786.48 ppm</v>
      </c>
      <c r="I131" s="34" t="s">
        <v>40</v>
      </c>
      <c r="J131" s="105" t="str">
        <f aca="false">ROUND(J130*81/1000000,2)&amp;" ppm"</f>
        <v>517.27 ppm</v>
      </c>
      <c r="K131" s="52"/>
      <c r="L131" s="39"/>
      <c r="M131" s="53"/>
      <c r="N131" s="33"/>
      <c r="O131" s="34"/>
      <c r="P131" s="35"/>
      <c r="Q131" s="104" t="str">
        <f aca="false">ROUND(Q130*246/1000,2)&amp;" ppb"</f>
        <v>1804.9 ppb</v>
      </c>
      <c r="R131" s="34" t="s">
        <v>40</v>
      </c>
      <c r="S131" s="105" t="str">
        <f aca="false">ROUND(S130*246/1000,2)&amp;" ppb"</f>
        <v>997.04 ppb</v>
      </c>
      <c r="T131" s="52"/>
      <c r="U131" s="53"/>
      <c r="V131" s="53"/>
      <c r="W131" s="33"/>
      <c r="X131" s="34"/>
      <c r="Y131" s="53"/>
      <c r="Z131" s="54"/>
      <c r="AA131" s="53"/>
      <c r="AB131" s="53"/>
      <c r="AC131" s="52"/>
      <c r="AD131" s="34"/>
      <c r="AE131" s="53"/>
    </row>
    <row r="132" customFormat="false" ht="29.2" hidden="false" customHeight="true" outlineLevel="0" collapsed="false">
      <c r="A132" s="106"/>
      <c r="B132" s="106"/>
      <c r="C132" s="46"/>
      <c r="D132" s="46"/>
      <c r="E132" s="46"/>
      <c r="F132" s="47"/>
      <c r="G132" s="25" t="s">
        <v>124</v>
      </c>
      <c r="H132" s="33" t="n">
        <f aca="false">H130*0.002046/1000</f>
        <v>146.162148</v>
      </c>
      <c r="I132" s="34" t="s">
        <v>40</v>
      </c>
      <c r="J132" s="118" t="n">
        <f aca="false">J130*0.002046/1000</f>
        <v>13.065756</v>
      </c>
      <c r="K132" s="52"/>
      <c r="L132" s="39"/>
      <c r="M132" s="53"/>
      <c r="N132" s="33"/>
      <c r="O132" s="34"/>
      <c r="P132" s="34"/>
      <c r="Q132" s="33"/>
      <c r="R132" s="34"/>
      <c r="S132" s="118"/>
      <c r="T132" s="52"/>
      <c r="U132" s="119"/>
      <c r="V132" s="53"/>
      <c r="W132" s="33"/>
      <c r="X132" s="34"/>
      <c r="Y132" s="53"/>
      <c r="Z132" s="54"/>
      <c r="AA132" s="119"/>
      <c r="AB132" s="53"/>
      <c r="AC132" s="52"/>
      <c r="AD132" s="34"/>
      <c r="AE132" s="53"/>
    </row>
    <row r="133" customFormat="false" ht="34.3" hidden="false" customHeight="true" outlineLevel="0" collapsed="false">
      <c r="A133" s="101" t="s">
        <v>168</v>
      </c>
      <c r="B133" s="56" t="s">
        <v>127</v>
      </c>
      <c r="C133" s="107" t="s">
        <v>169</v>
      </c>
      <c r="D133" s="58" t="n">
        <v>2.958</v>
      </c>
      <c r="E133" s="59" t="n">
        <v>200127</v>
      </c>
      <c r="F133" s="60" t="n">
        <v>43857</v>
      </c>
      <c r="G133" s="61" t="s">
        <v>29</v>
      </c>
      <c r="H133" s="26"/>
      <c r="I133" s="27" t="s">
        <v>30</v>
      </c>
      <c r="J133" s="28"/>
      <c r="K133" s="26"/>
      <c r="L133" s="27" t="s">
        <v>31</v>
      </c>
      <c r="M133" s="28"/>
      <c r="N133" s="26"/>
      <c r="O133" s="27" t="s">
        <v>32</v>
      </c>
      <c r="P133" s="28"/>
      <c r="Q133" s="26"/>
      <c r="R133" s="27" t="s">
        <v>33</v>
      </c>
      <c r="S133" s="28"/>
      <c r="T133" s="29"/>
      <c r="U133" s="27" t="s">
        <v>34</v>
      </c>
      <c r="V133" s="28"/>
      <c r="W133" s="26"/>
      <c r="X133" s="27" t="s">
        <v>35</v>
      </c>
      <c r="Y133" s="28"/>
      <c r="Z133" s="26"/>
      <c r="AA133" s="27" t="s">
        <v>36</v>
      </c>
      <c r="AB133" s="28"/>
      <c r="AC133" s="30" t="s">
        <v>37</v>
      </c>
      <c r="AD133" s="30"/>
      <c r="AE133" s="30"/>
    </row>
    <row r="134" customFormat="false" ht="30.6" hidden="false" customHeight="true" outlineLevel="0" collapsed="false">
      <c r="A134" s="62" t="s">
        <v>170</v>
      </c>
      <c r="B134" s="62" t="s">
        <v>141</v>
      </c>
      <c r="C134" s="62"/>
      <c r="D134" s="62"/>
      <c r="E134" s="62"/>
      <c r="F134" s="63" t="n">
        <v>43860</v>
      </c>
      <c r="G134" s="61" t="s">
        <v>83</v>
      </c>
      <c r="H134" s="64" t="n">
        <v>50670</v>
      </c>
      <c r="I134" s="65" t="s">
        <v>40</v>
      </c>
      <c r="J134" s="66" t="n">
        <v>2986</v>
      </c>
      <c r="K134" s="64" t="n">
        <v>787600</v>
      </c>
      <c r="L134" s="65" t="s">
        <v>40</v>
      </c>
      <c r="M134" s="66" t="n">
        <v>99220</v>
      </c>
      <c r="N134" s="64" t="n">
        <v>3309</v>
      </c>
      <c r="O134" s="65" t="s">
        <v>40</v>
      </c>
      <c r="P134" s="66" t="n">
        <v>723.5</v>
      </c>
      <c r="Q134" s="64" t="n">
        <v>3087000</v>
      </c>
      <c r="R134" s="65" t="s">
        <v>40</v>
      </c>
      <c r="S134" s="66" t="n">
        <v>72390</v>
      </c>
      <c r="T134" s="64" t="n">
        <v>224340</v>
      </c>
      <c r="U134" s="65" t="s">
        <v>40</v>
      </c>
      <c r="V134" s="66" t="n">
        <v>18380</v>
      </c>
      <c r="W134" s="78" t="s">
        <v>171</v>
      </c>
      <c r="X134" s="65"/>
      <c r="Y134" s="69"/>
      <c r="Z134" s="102" t="s">
        <v>172</v>
      </c>
      <c r="AA134" s="65"/>
      <c r="AB134" s="66"/>
      <c r="AC134" s="71"/>
      <c r="AD134" s="71"/>
      <c r="AE134" s="71"/>
    </row>
    <row r="135" customFormat="false" ht="30.6" hidden="false" customHeight="true" outlineLevel="0" collapsed="false">
      <c r="A135" s="62"/>
      <c r="B135" s="62" t="s">
        <v>173</v>
      </c>
      <c r="C135" s="62"/>
      <c r="D135" s="62"/>
      <c r="E135" s="62"/>
      <c r="F135" s="63"/>
      <c r="G135" s="61" t="s">
        <v>85</v>
      </c>
      <c r="H135" s="108" t="str">
        <f aca="false">ROUND(H134*81/1000000,2)&amp;" ppm"</f>
        <v>4.1 ppm</v>
      </c>
      <c r="I135" s="65" t="s">
        <v>40</v>
      </c>
      <c r="J135" s="109" t="str">
        <f aca="false">ROUND(J134*81/1000000,2)&amp;" ppm"</f>
        <v>0.24 ppm</v>
      </c>
      <c r="K135" s="108" t="str">
        <f aca="false">ROUND(K134*81/1000000,2)&amp;" ppm"</f>
        <v>63.8 ppm</v>
      </c>
      <c r="L135" s="65" t="s">
        <v>40</v>
      </c>
      <c r="M135" s="109" t="str">
        <f aca="false">ROUND(M134*81/1000000,2)&amp;" ppm"</f>
        <v>8.04 ppm</v>
      </c>
      <c r="N135" s="108" t="str">
        <f aca="false">ROUND(N134*1760/1000000,2)&amp;" ppm"</f>
        <v>5.82 ppm</v>
      </c>
      <c r="O135" s="65" t="s">
        <v>40</v>
      </c>
      <c r="P135" s="109" t="str">
        <f aca="false">ROUND(P134*1760/1000000,2)&amp;" ppm"</f>
        <v>1.27 ppm</v>
      </c>
      <c r="Q135" s="108" t="str">
        <f aca="false">ROUND(Q134*246/1000000,2)&amp;" ppm"</f>
        <v>759.4 ppm</v>
      </c>
      <c r="R135" s="65" t="s">
        <v>40</v>
      </c>
      <c r="S135" s="109" t="str">
        <f aca="false">ROUND(S134*246/1000000,2)&amp;" ppm"</f>
        <v>17.81 ppm</v>
      </c>
      <c r="T135" s="108" t="str">
        <f aca="false">ROUND(T134*32300/1000000,2)&amp;" ppm"</f>
        <v>7246.18 ppm</v>
      </c>
      <c r="U135" s="65" t="s">
        <v>40</v>
      </c>
      <c r="V135" s="109" t="str">
        <f aca="false">ROUND(V134*32300/1000000,2)&amp;" ppm"</f>
        <v>593.67 ppm</v>
      </c>
      <c r="W135" s="79"/>
      <c r="X135" s="65"/>
      <c r="Y135" s="80"/>
      <c r="Z135" s="79"/>
      <c r="AA135" s="65"/>
      <c r="AB135" s="80"/>
      <c r="AC135" s="81"/>
      <c r="AD135" s="65"/>
      <c r="AE135" s="82"/>
    </row>
    <row r="136" customFormat="false" ht="28.4" hidden="false" customHeight="true" outlineLevel="0" collapsed="false">
      <c r="A136" s="62"/>
      <c r="B136" s="62"/>
      <c r="C136" s="62"/>
      <c r="D136" s="62"/>
      <c r="E136" s="62"/>
      <c r="F136" s="63"/>
      <c r="G136" s="61" t="s">
        <v>124</v>
      </c>
      <c r="H136" s="108"/>
      <c r="I136" s="65"/>
      <c r="J136" s="109"/>
      <c r="K136" s="108"/>
      <c r="L136" s="65"/>
      <c r="M136" s="109"/>
      <c r="N136" s="108"/>
      <c r="O136" s="65" t="s">
        <v>145</v>
      </c>
      <c r="P136" s="65"/>
      <c r="Q136" s="64" t="n">
        <f aca="false">Q134*0.003327/1000</f>
        <v>10.270449</v>
      </c>
      <c r="R136" s="65" t="s">
        <v>40</v>
      </c>
      <c r="S136" s="115" t="n">
        <f aca="false">S134*0.003327/1000</f>
        <v>0.24084153</v>
      </c>
      <c r="T136" s="108"/>
      <c r="U136" s="65"/>
      <c r="V136" s="109"/>
      <c r="W136" s="79"/>
      <c r="X136" s="65"/>
      <c r="Y136" s="80"/>
      <c r="Z136" s="79"/>
      <c r="AA136" s="65"/>
      <c r="AB136" s="80"/>
      <c r="AC136" s="81"/>
      <c r="AD136" s="65"/>
      <c r="AE136" s="82"/>
    </row>
    <row r="137" customFormat="false" ht="30" hidden="false" customHeight="true" outlineLevel="0" collapsed="false">
      <c r="A137" s="62"/>
      <c r="B137" s="62"/>
      <c r="C137" s="62"/>
      <c r="D137" s="62"/>
      <c r="E137" s="62"/>
      <c r="F137" s="63"/>
      <c r="G137" s="72" t="s">
        <v>29</v>
      </c>
      <c r="H137" s="42" t="s">
        <v>41</v>
      </c>
      <c r="I137" s="42"/>
      <c r="J137" s="42"/>
      <c r="K137" s="26"/>
      <c r="L137" s="27" t="s">
        <v>42</v>
      </c>
      <c r="M137" s="28"/>
      <c r="N137" s="43"/>
      <c r="O137" s="27" t="s">
        <v>43</v>
      </c>
      <c r="P137" s="44"/>
      <c r="Q137" s="43"/>
      <c r="R137" s="27" t="s">
        <v>44</v>
      </c>
      <c r="S137" s="44"/>
      <c r="T137" s="29"/>
      <c r="U137" s="27"/>
      <c r="V137" s="45"/>
      <c r="W137" s="29"/>
      <c r="X137" s="27"/>
      <c r="Y137" s="45"/>
      <c r="Z137" s="29"/>
      <c r="AA137" s="27"/>
      <c r="AB137" s="45"/>
      <c r="AC137" s="26"/>
      <c r="AD137" s="27"/>
      <c r="AE137" s="28"/>
    </row>
    <row r="138" customFormat="false" ht="27.6" hidden="false" customHeight="true" outlineLevel="0" collapsed="false">
      <c r="A138" s="110"/>
      <c r="B138" s="110"/>
      <c r="C138" s="62"/>
      <c r="D138" s="62"/>
      <c r="E138" s="62"/>
      <c r="F138" s="63"/>
      <c r="G138" s="61" t="s">
        <v>83</v>
      </c>
      <c r="H138" s="102" t="s">
        <v>174</v>
      </c>
      <c r="I138" s="70"/>
      <c r="J138" s="76"/>
      <c r="K138" s="64" t="n">
        <v>52273</v>
      </c>
      <c r="L138" s="70" t="s">
        <v>40</v>
      </c>
      <c r="M138" s="76" t="n">
        <v>10520</v>
      </c>
      <c r="N138" s="64" t="n">
        <v>27111</v>
      </c>
      <c r="O138" s="70" t="s">
        <v>40</v>
      </c>
      <c r="P138" s="66" t="n">
        <v>2143</v>
      </c>
      <c r="Q138" s="64" t="n">
        <v>2936000</v>
      </c>
      <c r="R138" s="70" t="s">
        <v>40</v>
      </c>
      <c r="S138" s="66" t="n">
        <v>67660</v>
      </c>
      <c r="T138" s="79"/>
      <c r="U138" s="111"/>
      <c r="V138" s="111"/>
      <c r="W138" s="79"/>
      <c r="X138" s="65"/>
      <c r="Y138" s="66"/>
      <c r="Z138" s="81"/>
      <c r="AA138" s="65"/>
      <c r="AB138" s="82"/>
      <c r="AC138" s="79"/>
      <c r="AD138" s="65"/>
      <c r="AE138" s="66"/>
    </row>
    <row r="139" customFormat="false" ht="29.2" hidden="false" customHeight="true" outlineLevel="0" collapsed="false">
      <c r="A139" s="110"/>
      <c r="B139" s="110"/>
      <c r="C139" s="62"/>
      <c r="D139" s="62"/>
      <c r="E139" s="62"/>
      <c r="F139" s="63"/>
      <c r="G139" s="61" t="s">
        <v>85</v>
      </c>
      <c r="H139" s="108" t="str">
        <f aca="false">"&lt;"&amp;ROUND(RIGHT(H138,LEN(H138)-1)*81/1000000,2)&amp;" ppm"</f>
        <v>&lt;36.69 ppm</v>
      </c>
      <c r="I139" s="70"/>
      <c r="J139" s="80"/>
      <c r="K139" s="79"/>
      <c r="L139" s="70"/>
      <c r="M139" s="80"/>
      <c r="N139" s="64"/>
      <c r="O139" s="65"/>
      <c r="P139" s="66"/>
      <c r="Q139" s="108" t="str">
        <f aca="false">ROUND(Q138*246/1000000,2)&amp;" ppm"</f>
        <v>722.26 ppm</v>
      </c>
      <c r="R139" s="65" t="s">
        <v>40</v>
      </c>
      <c r="S139" s="109" t="str">
        <f aca="false">ROUND(S138*246/1000000,2)&amp;" ppm"</f>
        <v>16.64 ppm</v>
      </c>
      <c r="T139" s="79"/>
      <c r="U139" s="80"/>
      <c r="V139" s="80"/>
      <c r="W139" s="64"/>
      <c r="X139" s="65"/>
      <c r="Y139" s="80"/>
      <c r="Z139" s="81"/>
      <c r="AA139" s="80"/>
      <c r="AB139" s="80"/>
      <c r="AC139" s="79"/>
      <c r="AD139" s="65"/>
      <c r="AE139" s="80"/>
    </row>
    <row r="140" customFormat="false" ht="29.2" hidden="false" customHeight="true" outlineLevel="0" collapsed="false">
      <c r="A140" s="112"/>
      <c r="B140" s="112"/>
      <c r="C140" s="73"/>
      <c r="D140" s="73"/>
      <c r="E140" s="73"/>
      <c r="F140" s="74"/>
      <c r="G140" s="61" t="s">
        <v>124</v>
      </c>
      <c r="H140" s="108"/>
      <c r="I140" s="70"/>
      <c r="J140" s="80"/>
      <c r="K140" s="79"/>
      <c r="L140" s="70"/>
      <c r="M140" s="80"/>
      <c r="N140" s="64"/>
      <c r="O140" s="65" t="s">
        <v>145</v>
      </c>
      <c r="P140" s="65"/>
      <c r="Q140" s="64" t="n">
        <f aca="false">Q138*0.003327/1000</f>
        <v>9.768072</v>
      </c>
      <c r="R140" s="65" t="s">
        <v>40</v>
      </c>
      <c r="S140" s="115" t="n">
        <f aca="false">S138*0.003327/1000</f>
        <v>0.22510482</v>
      </c>
      <c r="T140" s="79"/>
      <c r="U140" s="65" t="s">
        <v>134</v>
      </c>
      <c r="V140" s="65"/>
      <c r="W140" s="64" t="n">
        <f aca="false">(Q136/S136^2+Q140/S140^2)/(1/S136^2+1/S140^2)</f>
        <v>10.0023127255365</v>
      </c>
      <c r="X140" s="65" t="s">
        <v>40</v>
      </c>
      <c r="Y140" s="115" t="n">
        <f aca="false">1/SQRT(1/S136^2+1/S140^2)</f>
        <v>0.164455236149642</v>
      </c>
      <c r="Z140" s="81"/>
      <c r="AA140" s="120"/>
      <c r="AB140" s="80"/>
      <c r="AC140" s="79"/>
      <c r="AD140" s="65"/>
      <c r="AE140" s="80"/>
    </row>
    <row r="141" customFormat="false" ht="34.3" hidden="false" customHeight="true" outlineLevel="0" collapsed="false">
      <c r="A141" s="100" t="s">
        <v>175</v>
      </c>
      <c r="B141" s="20" t="s">
        <v>127</v>
      </c>
      <c r="C141" s="103" t="s">
        <v>176</v>
      </c>
      <c r="D141" s="22" t="n">
        <v>4.91</v>
      </c>
      <c r="E141" s="88" t="n">
        <v>200130</v>
      </c>
      <c r="F141" s="24" t="n">
        <v>43860</v>
      </c>
      <c r="G141" s="25" t="s">
        <v>29</v>
      </c>
      <c r="H141" s="26"/>
      <c r="I141" s="27" t="s">
        <v>30</v>
      </c>
      <c r="J141" s="28"/>
      <c r="K141" s="26"/>
      <c r="L141" s="27" t="s">
        <v>31</v>
      </c>
      <c r="M141" s="28"/>
      <c r="N141" s="26"/>
      <c r="O141" s="27" t="s">
        <v>32</v>
      </c>
      <c r="P141" s="28"/>
      <c r="Q141" s="26"/>
      <c r="R141" s="27" t="s">
        <v>33</v>
      </c>
      <c r="S141" s="28"/>
      <c r="T141" s="29"/>
      <c r="U141" s="27" t="s">
        <v>34</v>
      </c>
      <c r="V141" s="28"/>
      <c r="W141" s="26"/>
      <c r="X141" s="27" t="s">
        <v>35</v>
      </c>
      <c r="Y141" s="28"/>
      <c r="Z141" s="26"/>
      <c r="AA141" s="27" t="s">
        <v>36</v>
      </c>
      <c r="AB141" s="28"/>
      <c r="AC141" s="30" t="s">
        <v>37</v>
      </c>
      <c r="AD141" s="30"/>
      <c r="AE141" s="30"/>
    </row>
    <row r="142" customFormat="false" ht="41.75" hidden="false" customHeight="true" outlineLevel="0" collapsed="false">
      <c r="A142" s="31" t="s">
        <v>177</v>
      </c>
      <c r="B142" s="31" t="s">
        <v>121</v>
      </c>
      <c r="C142" s="31"/>
      <c r="D142" s="31"/>
      <c r="E142" s="31"/>
      <c r="F142" s="32" t="n">
        <v>43865</v>
      </c>
      <c r="G142" s="25" t="s">
        <v>83</v>
      </c>
      <c r="H142" s="33" t="n">
        <v>2371</v>
      </c>
      <c r="I142" s="34" t="s">
        <v>40</v>
      </c>
      <c r="J142" s="35" t="n">
        <v>1068</v>
      </c>
      <c r="K142" s="33" t="n">
        <v>68810</v>
      </c>
      <c r="L142" s="34" t="s">
        <v>40</v>
      </c>
      <c r="M142" s="35" t="n">
        <v>33160</v>
      </c>
      <c r="N142" s="89" t="s">
        <v>178</v>
      </c>
      <c r="O142" s="34"/>
      <c r="P142" s="35"/>
      <c r="Q142" s="89" t="s">
        <v>179</v>
      </c>
      <c r="R142" s="34"/>
      <c r="S142" s="35"/>
      <c r="T142" s="33" t="n">
        <v>15444000</v>
      </c>
      <c r="U142" s="34" t="s">
        <v>40</v>
      </c>
      <c r="V142" s="35" t="n">
        <v>836630</v>
      </c>
      <c r="W142" s="89" t="s">
        <v>180</v>
      </c>
      <c r="X142" s="39"/>
      <c r="Y142" s="35"/>
      <c r="Z142" s="33" t="n">
        <v>104.3</v>
      </c>
      <c r="AA142" s="34" t="s">
        <v>40</v>
      </c>
      <c r="AB142" s="35" t="n">
        <v>1429</v>
      </c>
      <c r="AC142" s="40"/>
      <c r="AD142" s="40"/>
      <c r="AE142" s="40"/>
    </row>
    <row r="143" customFormat="false" ht="28.4" hidden="false" customHeight="true" outlineLevel="0" collapsed="false">
      <c r="A143" s="31"/>
      <c r="B143" s="31" t="s">
        <v>181</v>
      </c>
      <c r="C143" s="31"/>
      <c r="D143" s="31"/>
      <c r="E143" s="31"/>
      <c r="F143" s="32"/>
      <c r="G143" s="25" t="s">
        <v>85</v>
      </c>
      <c r="H143" s="104" t="str">
        <f aca="false">ROUND(H142*81/1000,2)&amp;" ppb"</f>
        <v>192.05 ppb</v>
      </c>
      <c r="I143" s="34" t="s">
        <v>40</v>
      </c>
      <c r="J143" s="105" t="str">
        <f aca="false">ROUND(J142*81/1000,2)&amp;" ppb"</f>
        <v>86.51 ppb</v>
      </c>
      <c r="K143" s="104" t="str">
        <f aca="false">ROUND(K142*81/1000000,2)&amp;" ppm"</f>
        <v>5.57 ppm</v>
      </c>
      <c r="L143" s="34" t="s">
        <v>40</v>
      </c>
      <c r="M143" s="105" t="str">
        <f aca="false">ROUND(M142*81/1000000,2)&amp;" ppm"</f>
        <v>2.69 ppm</v>
      </c>
      <c r="N143" s="104" t="str">
        <f aca="false">"&lt;"&amp;ROUND(RIGHT(N142,LEN(N142)-1)*1760/1000000,2)&amp;" ppm"</f>
        <v>&lt;0.55 ppm</v>
      </c>
      <c r="O143" s="34"/>
      <c r="P143" s="53"/>
      <c r="Q143" s="104" t="str">
        <f aca="false">"&lt;"&amp;ROUND(RIGHT(Q142,LEN(Q142)-1)*246/1000,2)&amp;" ppb"</f>
        <v>&lt;295.2 ppb</v>
      </c>
      <c r="R143" s="34"/>
      <c r="S143" s="53"/>
      <c r="T143" s="104" t="str">
        <f aca="false">ROUND(T142*32300/1000000,2)&amp;" ppm"</f>
        <v>498841.2 ppm</v>
      </c>
      <c r="U143" s="34" t="s">
        <v>40</v>
      </c>
      <c r="V143" s="105" t="str">
        <f aca="false">ROUND(V142*32300/1000000,2)&amp;" ppm"</f>
        <v>27023.15 ppm</v>
      </c>
      <c r="W143" s="52"/>
      <c r="X143" s="34"/>
      <c r="Y143" s="53"/>
      <c r="Z143" s="52"/>
      <c r="AA143" s="34"/>
      <c r="AB143" s="53"/>
      <c r="AC143" s="54"/>
      <c r="AD143" s="34"/>
      <c r="AE143" s="55"/>
    </row>
    <row r="144" customFormat="false" ht="28.4" hidden="false" customHeight="true" outlineLevel="0" collapsed="false">
      <c r="A144" s="31"/>
      <c r="B144" s="31"/>
      <c r="C144" s="31"/>
      <c r="D144" s="31"/>
      <c r="E144" s="31"/>
      <c r="F144" s="32"/>
      <c r="G144" s="25" t="s">
        <v>124</v>
      </c>
      <c r="H144" s="33"/>
      <c r="I144" s="34"/>
      <c r="J144" s="118"/>
      <c r="K144" s="33"/>
      <c r="L144" s="34"/>
      <c r="M144" s="118"/>
      <c r="N144" s="33"/>
      <c r="O144" s="34"/>
      <c r="P144" s="34"/>
      <c r="Q144" s="33"/>
      <c r="R144" s="34"/>
      <c r="S144" s="118"/>
      <c r="T144" s="33" t="n">
        <f aca="false">T142*0.000626/1000</f>
        <v>9.667944</v>
      </c>
      <c r="U144" s="34" t="s">
        <v>40</v>
      </c>
      <c r="V144" s="118" t="n">
        <f aca="false">V142*0.000626/1000</f>
        <v>0.52373038</v>
      </c>
      <c r="W144" s="52"/>
      <c r="X144" s="34"/>
      <c r="Y144" s="53"/>
      <c r="Z144" s="52"/>
      <c r="AA144" s="34"/>
      <c r="AB144" s="53"/>
      <c r="AC144" s="54"/>
      <c r="AD144" s="34"/>
      <c r="AE144" s="55"/>
    </row>
    <row r="145" customFormat="false" ht="30" hidden="false" customHeight="true" outlineLevel="0" collapsed="false">
      <c r="A145" s="31"/>
      <c r="B145" s="31"/>
      <c r="C145" s="31"/>
      <c r="D145" s="31"/>
      <c r="E145" s="31"/>
      <c r="F145" s="32"/>
      <c r="G145" s="41" t="s">
        <v>29</v>
      </c>
      <c r="H145" s="42" t="s">
        <v>41</v>
      </c>
      <c r="I145" s="42"/>
      <c r="J145" s="42"/>
      <c r="K145" s="26"/>
      <c r="L145" s="27" t="s">
        <v>42</v>
      </c>
      <c r="M145" s="28"/>
      <c r="N145" s="43"/>
      <c r="O145" s="27" t="s">
        <v>43</v>
      </c>
      <c r="P145" s="44"/>
      <c r="Q145" s="43"/>
      <c r="R145" s="27" t="s">
        <v>44</v>
      </c>
      <c r="S145" s="44"/>
      <c r="T145" s="29"/>
      <c r="U145" s="27"/>
      <c r="V145" s="45"/>
      <c r="W145" s="29"/>
      <c r="X145" s="27"/>
      <c r="Y145" s="45"/>
      <c r="Z145" s="29"/>
      <c r="AA145" s="27"/>
      <c r="AB145" s="45"/>
      <c r="AC145" s="26"/>
      <c r="AD145" s="27"/>
      <c r="AE145" s="28"/>
    </row>
    <row r="146" customFormat="false" ht="27.6" hidden="false" customHeight="true" outlineLevel="0" collapsed="false">
      <c r="A146" s="90"/>
      <c r="B146" s="90"/>
      <c r="C146" s="31"/>
      <c r="D146" s="31"/>
      <c r="E146" s="31"/>
      <c r="F146" s="32"/>
      <c r="G146" s="25" t="s">
        <v>83</v>
      </c>
      <c r="H146" s="89" t="s">
        <v>182</v>
      </c>
      <c r="I146" s="39"/>
      <c r="J146" s="49"/>
      <c r="K146" s="89" t="s">
        <v>183</v>
      </c>
      <c r="L146" s="39"/>
      <c r="M146" s="49"/>
      <c r="N146" s="89" t="s">
        <v>184</v>
      </c>
      <c r="O146" s="39"/>
      <c r="P146" s="35"/>
      <c r="Q146" s="89" t="s">
        <v>185</v>
      </c>
      <c r="R146" s="39"/>
      <c r="S146" s="35"/>
      <c r="T146" s="52"/>
      <c r="U146" s="91"/>
      <c r="V146" s="91"/>
      <c r="W146" s="52"/>
      <c r="X146" s="34"/>
      <c r="Y146" s="35"/>
      <c r="Z146" s="54"/>
      <c r="AA146" s="34"/>
      <c r="AB146" s="55"/>
      <c r="AC146" s="52"/>
      <c r="AD146" s="34"/>
      <c r="AE146" s="35"/>
    </row>
    <row r="147" customFormat="false" ht="29.2" hidden="false" customHeight="true" outlineLevel="0" collapsed="false">
      <c r="A147" s="106"/>
      <c r="B147" s="106"/>
      <c r="C147" s="46"/>
      <c r="D147" s="46"/>
      <c r="E147" s="46"/>
      <c r="F147" s="47"/>
      <c r="G147" s="25" t="s">
        <v>85</v>
      </c>
      <c r="H147" s="104" t="str">
        <f aca="false">"&lt;"&amp;ROUND(RIGHT(H146,LEN(H146)-1)*81/1000000,2)&amp;" ppm"</f>
        <v>&lt;45.55 ppm</v>
      </c>
      <c r="I147" s="39"/>
      <c r="J147" s="53"/>
      <c r="K147" s="52"/>
      <c r="L147" s="39"/>
      <c r="M147" s="53"/>
      <c r="N147" s="33"/>
      <c r="O147" s="34"/>
      <c r="P147" s="35"/>
      <c r="Q147" s="104" t="str">
        <f aca="false">"&lt;"&amp;ROUND(RIGHT(Q146,LEN(Q146)-1)*246/1000,2)&amp;" ppb"</f>
        <v>&lt;1213.27 ppb</v>
      </c>
      <c r="R147" s="34"/>
      <c r="S147" s="105"/>
      <c r="T147" s="52"/>
      <c r="U147" s="53"/>
      <c r="V147" s="53"/>
      <c r="W147" s="33"/>
      <c r="X147" s="34"/>
      <c r="Y147" s="53"/>
      <c r="Z147" s="54"/>
      <c r="AA147" s="53"/>
      <c r="AB147" s="53"/>
      <c r="AC147" s="52"/>
      <c r="AD147" s="34"/>
      <c r="AE147" s="53"/>
    </row>
    <row r="148" customFormat="false" ht="34.3" hidden="false" customHeight="true" outlineLevel="0" collapsed="false">
      <c r="A148" s="101" t="s">
        <v>186</v>
      </c>
      <c r="B148" s="56" t="s">
        <v>187</v>
      </c>
      <c r="C148" s="107" t="s">
        <v>188</v>
      </c>
      <c r="D148" s="58" t="n">
        <v>6.021</v>
      </c>
      <c r="E148" s="59" t="n">
        <v>200204</v>
      </c>
      <c r="F148" s="60" t="n">
        <v>43865</v>
      </c>
      <c r="G148" s="61" t="s">
        <v>29</v>
      </c>
      <c r="H148" s="26"/>
      <c r="I148" s="27" t="s">
        <v>30</v>
      </c>
      <c r="J148" s="28"/>
      <c r="K148" s="26"/>
      <c r="L148" s="27" t="s">
        <v>31</v>
      </c>
      <c r="M148" s="28"/>
      <c r="N148" s="26"/>
      <c r="O148" s="27" t="s">
        <v>32</v>
      </c>
      <c r="P148" s="28"/>
      <c r="Q148" s="26"/>
      <c r="R148" s="27" t="s">
        <v>33</v>
      </c>
      <c r="S148" s="28"/>
      <c r="T148" s="29"/>
      <c r="U148" s="27" t="s">
        <v>34</v>
      </c>
      <c r="V148" s="28"/>
      <c r="W148" s="26"/>
      <c r="X148" s="27" t="s">
        <v>35</v>
      </c>
      <c r="Y148" s="28"/>
      <c r="Z148" s="26"/>
      <c r="AA148" s="27" t="s">
        <v>36</v>
      </c>
      <c r="AB148" s="28"/>
      <c r="AC148" s="30" t="s">
        <v>37</v>
      </c>
      <c r="AD148" s="30"/>
      <c r="AE148" s="30"/>
    </row>
    <row r="149" customFormat="false" ht="43.95" hidden="false" customHeight="true" outlineLevel="0" collapsed="false">
      <c r="A149" s="62" t="s">
        <v>189</v>
      </c>
      <c r="B149" s="62" t="s">
        <v>190</v>
      </c>
      <c r="C149" s="62"/>
      <c r="D149" s="62"/>
      <c r="E149" s="62"/>
      <c r="F149" s="63" t="n">
        <v>43871</v>
      </c>
      <c r="G149" s="61" t="s">
        <v>83</v>
      </c>
      <c r="H149" s="64" t="n">
        <v>1519</v>
      </c>
      <c r="I149" s="65" t="s">
        <v>40</v>
      </c>
      <c r="J149" s="66" t="n">
        <v>48.29</v>
      </c>
      <c r="K149" s="64" t="n">
        <v>1630</v>
      </c>
      <c r="L149" s="65" t="s">
        <v>40</v>
      </c>
      <c r="M149" s="66" t="n">
        <v>268.8</v>
      </c>
      <c r="N149" s="64" t="n">
        <v>75.37</v>
      </c>
      <c r="O149" s="65" t="s">
        <v>40</v>
      </c>
      <c r="P149" s="66" t="n">
        <v>7.183</v>
      </c>
      <c r="Q149" s="64" t="n">
        <v>601.7</v>
      </c>
      <c r="R149" s="65" t="s">
        <v>40</v>
      </c>
      <c r="S149" s="66" t="n">
        <v>30.42</v>
      </c>
      <c r="T149" s="64" t="n">
        <v>189.63</v>
      </c>
      <c r="U149" s="65" t="s">
        <v>40</v>
      </c>
      <c r="V149" s="66" t="n">
        <v>118.3</v>
      </c>
      <c r="W149" s="64" t="n">
        <v>7.4677</v>
      </c>
      <c r="X149" s="70" t="s">
        <v>40</v>
      </c>
      <c r="Y149" s="66" t="n">
        <v>8.364</v>
      </c>
      <c r="Z149" s="102" t="s">
        <v>191</v>
      </c>
      <c r="AA149" s="65"/>
      <c r="AB149" s="66"/>
      <c r="AC149" s="71"/>
      <c r="AD149" s="71"/>
      <c r="AE149" s="71"/>
    </row>
    <row r="150" customFormat="false" ht="28.4" hidden="false" customHeight="true" outlineLevel="0" collapsed="false">
      <c r="A150" s="62" t="s">
        <v>192</v>
      </c>
      <c r="B150" s="62"/>
      <c r="C150" s="62"/>
      <c r="D150" s="62"/>
      <c r="E150" s="62"/>
      <c r="F150" s="63"/>
      <c r="G150" s="61" t="s">
        <v>85</v>
      </c>
      <c r="H150" s="108" t="str">
        <f aca="false">ROUND(H149*81/1000,2)&amp;" ppb"</f>
        <v>123.04 ppb</v>
      </c>
      <c r="I150" s="65" t="s">
        <v>40</v>
      </c>
      <c r="J150" s="109" t="str">
        <f aca="false">ROUND(J149*81/1000,2)&amp;" ppb"</f>
        <v>3.91 ppb</v>
      </c>
      <c r="K150" s="108" t="str">
        <f aca="false">ROUND(K149*81/1000,2)&amp;" ppb"</f>
        <v>132.03 ppb</v>
      </c>
      <c r="L150" s="65" t="s">
        <v>40</v>
      </c>
      <c r="M150" s="109" t="str">
        <f aca="false">ROUND(M149*81/1000,2)&amp;" ppb"</f>
        <v>21.77 ppb</v>
      </c>
      <c r="N150" s="108" t="str">
        <f aca="false">ROUND(N149*1760/1000,2)&amp;" ppb"</f>
        <v>132.65 ppb</v>
      </c>
      <c r="O150" s="65" t="s">
        <v>40</v>
      </c>
      <c r="P150" s="109" t="str">
        <f aca="false">ROUND(P149*1760/1000,2)&amp;" ppb"</f>
        <v>12.64 ppb</v>
      </c>
      <c r="Q150" s="108" t="str">
        <f aca="false">ROUND(Q149*246/1000,2)&amp;" ppb"</f>
        <v>148.02 ppb</v>
      </c>
      <c r="R150" s="65" t="s">
        <v>40</v>
      </c>
      <c r="S150" s="109" t="str">
        <f aca="false">ROUND(S149*246/1000,2)&amp;" ppb"</f>
        <v>7.48 ppb</v>
      </c>
      <c r="T150" s="108" t="str">
        <f aca="false">ROUND(T149*32300/1000000,2)&amp;" ppm"</f>
        <v>6.13 ppm</v>
      </c>
      <c r="U150" s="65" t="s">
        <v>40</v>
      </c>
      <c r="V150" s="109" t="str">
        <f aca="false">ROUND(V149*32300/1000000,2)&amp;" ppm"</f>
        <v>3.82 ppm</v>
      </c>
      <c r="W150" s="79"/>
      <c r="X150" s="65"/>
      <c r="Y150" s="80"/>
      <c r="Z150" s="79"/>
      <c r="AA150" s="65"/>
      <c r="AB150" s="80"/>
      <c r="AC150" s="81"/>
      <c r="AD150" s="65"/>
      <c r="AE150" s="82"/>
    </row>
    <row r="151" customFormat="false" ht="30" hidden="false" customHeight="true" outlineLevel="0" collapsed="false">
      <c r="A151" s="62"/>
      <c r="B151" s="62"/>
      <c r="C151" s="62"/>
      <c r="D151" s="62"/>
      <c r="E151" s="62"/>
      <c r="F151" s="63"/>
      <c r="G151" s="72" t="s">
        <v>29</v>
      </c>
      <c r="H151" s="42" t="s">
        <v>41</v>
      </c>
      <c r="I151" s="42"/>
      <c r="J151" s="42"/>
      <c r="K151" s="26"/>
      <c r="L151" s="27" t="s">
        <v>42</v>
      </c>
      <c r="M151" s="28"/>
      <c r="N151" s="43"/>
      <c r="O151" s="27" t="s">
        <v>43</v>
      </c>
      <c r="P151" s="44"/>
      <c r="Q151" s="43"/>
      <c r="R151" s="27" t="s">
        <v>44</v>
      </c>
      <c r="S151" s="44"/>
      <c r="T151" s="29"/>
      <c r="U151" s="27"/>
      <c r="V151" s="45"/>
      <c r="W151" s="29"/>
      <c r="X151" s="27"/>
      <c r="Y151" s="45"/>
      <c r="Z151" s="29"/>
      <c r="AA151" s="27"/>
      <c r="AB151" s="45"/>
      <c r="AC151" s="26"/>
      <c r="AD151" s="27"/>
      <c r="AE151" s="28"/>
    </row>
    <row r="152" customFormat="false" ht="27.6" hidden="false" customHeight="true" outlineLevel="0" collapsed="false">
      <c r="A152" s="110"/>
      <c r="B152" s="110"/>
      <c r="C152" s="62"/>
      <c r="D152" s="62"/>
      <c r="E152" s="62"/>
      <c r="F152" s="63"/>
      <c r="G152" s="61" t="s">
        <v>83</v>
      </c>
      <c r="H152" s="64" t="n">
        <v>46194</v>
      </c>
      <c r="I152" s="70" t="s">
        <v>40</v>
      </c>
      <c r="J152" s="76" t="n">
        <v>25930</v>
      </c>
      <c r="K152" s="102" t="s">
        <v>193</v>
      </c>
      <c r="L152" s="70"/>
      <c r="M152" s="76"/>
      <c r="N152" s="102" t="s">
        <v>194</v>
      </c>
      <c r="O152" s="70"/>
      <c r="P152" s="66"/>
      <c r="Q152" s="64" t="n">
        <v>430.3</v>
      </c>
      <c r="R152" s="70" t="s">
        <v>40</v>
      </c>
      <c r="S152" s="66" t="n">
        <v>38.22</v>
      </c>
      <c r="T152" s="79"/>
      <c r="U152" s="111"/>
      <c r="V152" s="111"/>
      <c r="W152" s="79"/>
      <c r="X152" s="65"/>
      <c r="Y152" s="66"/>
      <c r="Z152" s="81"/>
      <c r="AA152" s="65"/>
      <c r="AB152" s="82"/>
      <c r="AC152" s="79"/>
      <c r="AD152" s="65"/>
      <c r="AE152" s="66"/>
    </row>
    <row r="153" customFormat="false" ht="29.2" hidden="false" customHeight="true" outlineLevel="0" collapsed="false">
      <c r="A153" s="112"/>
      <c r="B153" s="112"/>
      <c r="C153" s="73"/>
      <c r="D153" s="73"/>
      <c r="E153" s="73"/>
      <c r="F153" s="74"/>
      <c r="G153" s="61" t="s">
        <v>85</v>
      </c>
      <c r="H153" s="108" t="str">
        <f aca="false">ROUND(H152*81/1000,2)&amp;" ppb"</f>
        <v>3741.71 ppb</v>
      </c>
      <c r="I153" s="65" t="s">
        <v>40</v>
      </c>
      <c r="J153" s="109" t="str">
        <f aca="false">ROUND(J152*81/1000,2)&amp;" ppb"</f>
        <v>2100.33 ppb</v>
      </c>
      <c r="K153" s="79"/>
      <c r="L153" s="70"/>
      <c r="M153" s="80"/>
      <c r="N153" s="64"/>
      <c r="O153" s="65"/>
      <c r="P153" s="66"/>
      <c r="Q153" s="108" t="str">
        <f aca="false">ROUND(Q152*246/1000,2)&amp;" ppb"</f>
        <v>105.85 ppb</v>
      </c>
      <c r="R153" s="65" t="s">
        <v>40</v>
      </c>
      <c r="S153" s="109" t="str">
        <f aca="false">ROUND(S152*246/1000,2)&amp;" ppb"</f>
        <v>9.4 ppb</v>
      </c>
      <c r="T153" s="79"/>
      <c r="U153" s="80"/>
      <c r="V153" s="80"/>
      <c r="W153" s="64"/>
      <c r="X153" s="65"/>
      <c r="Y153" s="80"/>
      <c r="Z153" s="81"/>
      <c r="AA153" s="80"/>
      <c r="AB153" s="80"/>
      <c r="AC153" s="79"/>
      <c r="AD153" s="65"/>
      <c r="AE153" s="80"/>
    </row>
    <row r="154" customFormat="false" ht="34.3" hidden="false" customHeight="true" outlineLevel="0" collapsed="false">
      <c r="A154" s="100" t="s">
        <v>195</v>
      </c>
      <c r="B154" s="20" t="s">
        <v>196</v>
      </c>
      <c r="C154" s="103" t="s">
        <v>197</v>
      </c>
      <c r="D154" s="22" t="n">
        <v>2.819</v>
      </c>
      <c r="E154" s="88" t="n">
        <v>200210</v>
      </c>
      <c r="F154" s="24" t="n">
        <v>43871</v>
      </c>
      <c r="G154" s="25" t="s">
        <v>29</v>
      </c>
      <c r="H154" s="26"/>
      <c r="I154" s="27" t="s">
        <v>30</v>
      </c>
      <c r="J154" s="28"/>
      <c r="K154" s="26"/>
      <c r="L154" s="27" t="s">
        <v>31</v>
      </c>
      <c r="M154" s="28"/>
      <c r="N154" s="26"/>
      <c r="O154" s="27" t="s">
        <v>32</v>
      </c>
      <c r="P154" s="28"/>
      <c r="Q154" s="26"/>
      <c r="R154" s="27" t="s">
        <v>33</v>
      </c>
      <c r="S154" s="28"/>
      <c r="T154" s="29"/>
      <c r="U154" s="27" t="s">
        <v>34</v>
      </c>
      <c r="V154" s="28"/>
      <c r="W154" s="26"/>
      <c r="X154" s="27" t="s">
        <v>35</v>
      </c>
      <c r="Y154" s="28"/>
      <c r="Z154" s="26"/>
      <c r="AA154" s="27" t="s">
        <v>36</v>
      </c>
      <c r="AB154" s="28"/>
      <c r="AC154" s="30" t="s">
        <v>37</v>
      </c>
      <c r="AD154" s="30"/>
      <c r="AE154" s="30"/>
    </row>
    <row r="155" customFormat="false" ht="30.6" hidden="false" customHeight="true" outlineLevel="0" collapsed="false">
      <c r="A155" s="31" t="s">
        <v>198</v>
      </c>
      <c r="B155" s="31" t="s">
        <v>199</v>
      </c>
      <c r="C155" s="31"/>
      <c r="D155" s="31"/>
      <c r="E155" s="31"/>
      <c r="F155" s="32" t="n">
        <v>43874</v>
      </c>
      <c r="G155" s="25" t="s">
        <v>83</v>
      </c>
      <c r="H155" s="33" t="n">
        <v>1803</v>
      </c>
      <c r="I155" s="34" t="s">
        <v>40</v>
      </c>
      <c r="J155" s="35" t="n">
        <v>51.43</v>
      </c>
      <c r="K155" s="33" t="n">
        <v>5141</v>
      </c>
      <c r="L155" s="34" t="s">
        <v>40</v>
      </c>
      <c r="M155" s="35" t="n">
        <v>534.4</v>
      </c>
      <c r="N155" s="33" t="n">
        <v>106</v>
      </c>
      <c r="O155" s="34" t="s">
        <v>40</v>
      </c>
      <c r="P155" s="35" t="n">
        <v>8.728</v>
      </c>
      <c r="Q155" s="33" t="n">
        <v>3102</v>
      </c>
      <c r="R155" s="34" t="s">
        <v>40</v>
      </c>
      <c r="S155" s="35" t="n">
        <v>91.69</v>
      </c>
      <c r="T155" s="33" t="n">
        <v>9333.1</v>
      </c>
      <c r="U155" s="34" t="s">
        <v>40</v>
      </c>
      <c r="V155" s="35" t="n">
        <v>568.8</v>
      </c>
      <c r="W155" s="33" t="n">
        <v>5.009</v>
      </c>
      <c r="X155" s="39" t="s">
        <v>40</v>
      </c>
      <c r="Y155" s="35" t="n">
        <v>9.986</v>
      </c>
      <c r="Z155" s="89" t="s">
        <v>200</v>
      </c>
      <c r="AA155" s="34"/>
      <c r="AB155" s="35"/>
      <c r="AC155" s="40"/>
      <c r="AD155" s="40"/>
      <c r="AE155" s="40"/>
    </row>
    <row r="156" customFormat="false" ht="28.4" hidden="false" customHeight="true" outlineLevel="0" collapsed="false">
      <c r="A156" s="31"/>
      <c r="B156" s="31"/>
      <c r="C156" s="31"/>
      <c r="D156" s="31"/>
      <c r="E156" s="31"/>
      <c r="F156" s="32"/>
      <c r="G156" s="25" t="s">
        <v>85</v>
      </c>
      <c r="H156" s="104" t="str">
        <f aca="false">ROUND(H155*81/1000,2)&amp;" ppb"</f>
        <v>146.04 ppb</v>
      </c>
      <c r="I156" s="34" t="s">
        <v>40</v>
      </c>
      <c r="J156" s="105" t="str">
        <f aca="false">ROUND(J155*81/1000,2)&amp;" ppb"</f>
        <v>4.17 ppb</v>
      </c>
      <c r="K156" s="104" t="str">
        <f aca="false">ROUND(K155*81/1000,2)&amp;" ppb"</f>
        <v>416.42 ppb</v>
      </c>
      <c r="L156" s="34" t="s">
        <v>40</v>
      </c>
      <c r="M156" s="105" t="str">
        <f aca="false">ROUND(M155*81/1000,2)&amp;" ppb"</f>
        <v>43.29 ppb</v>
      </c>
      <c r="N156" s="104" t="str">
        <f aca="false">ROUND(N155*1760/1000,2)&amp;" ppb"</f>
        <v>186.56 ppb</v>
      </c>
      <c r="O156" s="34" t="s">
        <v>40</v>
      </c>
      <c r="P156" s="105" t="str">
        <f aca="false">ROUND(P155*1760/1000,2)&amp;" ppb"</f>
        <v>15.36 ppb</v>
      </c>
      <c r="Q156" s="104" t="str">
        <f aca="false">ROUND(Q155*246/1000,2)&amp;" ppb"</f>
        <v>763.09 ppb</v>
      </c>
      <c r="R156" s="34" t="s">
        <v>40</v>
      </c>
      <c r="S156" s="105" t="str">
        <f aca="false">ROUND(S155*246/1000,2)&amp;" ppb"</f>
        <v>22.56 ppb</v>
      </c>
      <c r="T156" s="104" t="str">
        <f aca="false">ROUND(T155*32300/1000000,2)&amp;" ppm"</f>
        <v>301.46 ppm</v>
      </c>
      <c r="U156" s="34" t="s">
        <v>40</v>
      </c>
      <c r="V156" s="105" t="str">
        <f aca="false">ROUND(V155*32300/1000000,2)&amp;" ppm"</f>
        <v>18.37 ppm</v>
      </c>
      <c r="W156" s="52"/>
      <c r="X156" s="34"/>
      <c r="Y156" s="53"/>
      <c r="Z156" s="52"/>
      <c r="AA156" s="34"/>
      <c r="AB156" s="53"/>
      <c r="AC156" s="54"/>
      <c r="AD156" s="34"/>
      <c r="AE156" s="55"/>
    </row>
    <row r="157" customFormat="false" ht="30" hidden="false" customHeight="true" outlineLevel="0" collapsed="false">
      <c r="A157" s="31"/>
      <c r="B157" s="31"/>
      <c r="C157" s="31"/>
      <c r="D157" s="31"/>
      <c r="E157" s="31"/>
      <c r="F157" s="32"/>
      <c r="G157" s="41" t="s">
        <v>29</v>
      </c>
      <c r="H157" s="42" t="s">
        <v>41</v>
      </c>
      <c r="I157" s="42"/>
      <c r="J157" s="42"/>
      <c r="K157" s="26"/>
      <c r="L157" s="27" t="s">
        <v>42</v>
      </c>
      <c r="M157" s="28"/>
      <c r="N157" s="43"/>
      <c r="O157" s="27" t="s">
        <v>43</v>
      </c>
      <c r="P157" s="44"/>
      <c r="Q157" s="43"/>
      <c r="R157" s="27" t="s">
        <v>44</v>
      </c>
      <c r="S157" s="44"/>
      <c r="T157" s="29"/>
      <c r="U157" s="27"/>
      <c r="V157" s="45"/>
      <c r="W157" s="29"/>
      <c r="X157" s="27"/>
      <c r="Y157" s="45"/>
      <c r="Z157" s="29"/>
      <c r="AA157" s="27"/>
      <c r="AB157" s="45"/>
      <c r="AC157" s="26"/>
      <c r="AD157" s="27"/>
      <c r="AE157" s="28"/>
    </row>
    <row r="158" customFormat="false" ht="27.6" hidden="false" customHeight="true" outlineLevel="0" collapsed="false">
      <c r="A158" s="90"/>
      <c r="B158" s="90"/>
      <c r="C158" s="31"/>
      <c r="D158" s="31"/>
      <c r="E158" s="31"/>
      <c r="F158" s="32"/>
      <c r="G158" s="25" t="s">
        <v>83</v>
      </c>
      <c r="H158" s="33" t="n">
        <v>5826</v>
      </c>
      <c r="I158" s="39" t="s">
        <v>40</v>
      </c>
      <c r="J158" s="49" t="n">
        <v>7988</v>
      </c>
      <c r="K158" s="89" t="s">
        <v>201</v>
      </c>
      <c r="L158" s="39"/>
      <c r="M158" s="49"/>
      <c r="N158" s="33" t="n">
        <v>22.169</v>
      </c>
      <c r="O158" s="39" t="s">
        <v>40</v>
      </c>
      <c r="P158" s="35" t="n">
        <v>10.2</v>
      </c>
      <c r="Q158" s="33" t="n">
        <v>3004</v>
      </c>
      <c r="R158" s="39" t="s">
        <v>40</v>
      </c>
      <c r="S158" s="35" t="n">
        <v>101.9</v>
      </c>
      <c r="T158" s="52"/>
      <c r="U158" s="91"/>
      <c r="V158" s="91"/>
      <c r="W158" s="52"/>
      <c r="X158" s="34"/>
      <c r="Y158" s="35"/>
      <c r="Z158" s="54"/>
      <c r="AA158" s="34"/>
      <c r="AB158" s="55"/>
      <c r="AC158" s="52"/>
      <c r="AD158" s="34"/>
      <c r="AE158" s="35"/>
    </row>
    <row r="159" customFormat="false" ht="29.2" hidden="false" customHeight="true" outlineLevel="0" collapsed="false">
      <c r="A159" s="106"/>
      <c r="B159" s="106"/>
      <c r="C159" s="46"/>
      <c r="D159" s="46"/>
      <c r="E159" s="46"/>
      <c r="F159" s="47"/>
      <c r="G159" s="25" t="s">
        <v>85</v>
      </c>
      <c r="H159" s="104" t="str">
        <f aca="false">ROUND(H158*81/1000,2)&amp;" ppb"</f>
        <v>471.91 ppb</v>
      </c>
      <c r="I159" s="34" t="s">
        <v>40</v>
      </c>
      <c r="J159" s="105" t="str">
        <f aca="false">ROUND(J158*81/1000,2)&amp;" ppb"</f>
        <v>647.03 ppb</v>
      </c>
      <c r="K159" s="52"/>
      <c r="L159" s="39"/>
      <c r="M159" s="53"/>
      <c r="N159" s="33"/>
      <c r="O159" s="34"/>
      <c r="P159" s="35"/>
      <c r="Q159" s="104" t="str">
        <f aca="false">ROUND(Q158*246/1000,2)&amp;" ppb"</f>
        <v>738.98 ppb</v>
      </c>
      <c r="R159" s="34" t="s">
        <v>40</v>
      </c>
      <c r="S159" s="105" t="str">
        <f aca="false">ROUND(S158*246/1000,2)&amp;" ppb"</f>
        <v>25.07 ppb</v>
      </c>
      <c r="T159" s="52"/>
      <c r="U159" s="53"/>
      <c r="V159" s="53"/>
      <c r="W159" s="33"/>
      <c r="X159" s="34"/>
      <c r="Y159" s="53"/>
      <c r="Z159" s="54"/>
      <c r="AA159" s="53"/>
      <c r="AB159" s="53"/>
      <c r="AC159" s="52"/>
      <c r="AD159" s="34"/>
      <c r="AE159" s="53"/>
    </row>
    <row r="160" customFormat="false" ht="34.3" hidden="false" customHeight="true" outlineLevel="0" collapsed="false">
      <c r="A160" s="101" t="s">
        <v>202</v>
      </c>
      <c r="B160" s="56" t="s">
        <v>203</v>
      </c>
      <c r="C160" s="107" t="s">
        <v>204</v>
      </c>
      <c r="D160" s="58" t="n">
        <v>7.646</v>
      </c>
      <c r="E160" s="87" t="s">
        <v>205</v>
      </c>
      <c r="F160" s="60" t="n">
        <v>43874</v>
      </c>
      <c r="G160" s="61" t="s">
        <v>29</v>
      </c>
      <c r="H160" s="26"/>
      <c r="I160" s="27" t="s">
        <v>30</v>
      </c>
      <c r="J160" s="28"/>
      <c r="K160" s="26"/>
      <c r="L160" s="27" t="s">
        <v>31</v>
      </c>
      <c r="M160" s="28"/>
      <c r="N160" s="26"/>
      <c r="O160" s="27" t="s">
        <v>32</v>
      </c>
      <c r="P160" s="28"/>
      <c r="Q160" s="26"/>
      <c r="R160" s="27" t="s">
        <v>33</v>
      </c>
      <c r="S160" s="28"/>
      <c r="T160" s="29"/>
      <c r="U160" s="27" t="s">
        <v>34</v>
      </c>
      <c r="V160" s="28"/>
      <c r="W160" s="26"/>
      <c r="X160" s="27" t="s">
        <v>35</v>
      </c>
      <c r="Y160" s="28"/>
      <c r="Z160" s="26"/>
      <c r="AA160" s="27" t="s">
        <v>36</v>
      </c>
      <c r="AB160" s="28"/>
      <c r="AC160" s="30" t="s">
        <v>37</v>
      </c>
      <c r="AD160" s="30"/>
      <c r="AE160" s="30"/>
    </row>
    <row r="161" customFormat="false" ht="29.05" hidden="false" customHeight="true" outlineLevel="0" collapsed="false">
      <c r="A161" s="62" t="s">
        <v>206</v>
      </c>
      <c r="B161" s="62" t="s">
        <v>207</v>
      </c>
      <c r="C161" s="62"/>
      <c r="D161" s="62"/>
      <c r="E161" s="62"/>
      <c r="F161" s="63" t="n">
        <v>43882</v>
      </c>
      <c r="G161" s="61" t="s">
        <v>83</v>
      </c>
      <c r="H161" s="64" t="n">
        <v>6.106</v>
      </c>
      <c r="I161" s="65" t="s">
        <v>40</v>
      </c>
      <c r="J161" s="66" t="n">
        <v>1.706</v>
      </c>
      <c r="K161" s="64" t="n">
        <v>17.12</v>
      </c>
      <c r="L161" s="65" t="s">
        <v>40</v>
      </c>
      <c r="M161" s="66" t="n">
        <v>23.48</v>
      </c>
      <c r="N161" s="102" t="s">
        <v>208</v>
      </c>
      <c r="O161" s="65"/>
      <c r="P161" s="66"/>
      <c r="Q161" s="64" t="n">
        <v>12.55</v>
      </c>
      <c r="R161" s="65" t="s">
        <v>40</v>
      </c>
      <c r="S161" s="66" t="n">
        <v>1.969</v>
      </c>
      <c r="T161" s="64" t="n">
        <v>4.02</v>
      </c>
      <c r="U161" s="65" t="s">
        <v>40</v>
      </c>
      <c r="V161" s="66" t="n">
        <v>15.06</v>
      </c>
      <c r="W161" s="78" t="s">
        <v>209</v>
      </c>
      <c r="X161" s="65"/>
      <c r="Y161" s="69"/>
      <c r="Z161" s="64" t="n">
        <v>1.021</v>
      </c>
      <c r="AA161" s="65" t="s">
        <v>40</v>
      </c>
      <c r="AB161" s="66" t="n">
        <v>0.5066</v>
      </c>
      <c r="AC161" s="71"/>
      <c r="AD161" s="71"/>
      <c r="AE161" s="71"/>
    </row>
    <row r="162" customFormat="false" ht="28.4" hidden="false" customHeight="true" outlineLevel="0" collapsed="false">
      <c r="A162" s="62"/>
      <c r="B162" s="62" t="s">
        <v>210</v>
      </c>
      <c r="C162" s="62"/>
      <c r="D162" s="62"/>
      <c r="E162" s="62"/>
      <c r="F162" s="63"/>
      <c r="G162" s="61" t="s">
        <v>85</v>
      </c>
      <c r="H162" s="108" t="str">
        <f aca="false">ROUND(H161*81/1000,2)&amp;" ppb"</f>
        <v>0.49 ppb</v>
      </c>
      <c r="I162" s="65" t="s">
        <v>40</v>
      </c>
      <c r="J162" s="109" t="str">
        <f aca="false">ROUND(J161*81/1000,2)&amp;" ppb"</f>
        <v>0.14 ppb</v>
      </c>
      <c r="K162" s="108" t="str">
        <f aca="false">ROUND(K161*81/1000,2)&amp;" ppb"</f>
        <v>1.39 ppb</v>
      </c>
      <c r="L162" s="65" t="s">
        <v>40</v>
      </c>
      <c r="M162" s="109" t="str">
        <f aca="false">ROUND(M161*81/1000,2)&amp;" ppb"</f>
        <v>1.9 ppb</v>
      </c>
      <c r="N162" s="108" t="str">
        <f aca="false">"&lt;"&amp;ROUND(RIGHT(N161,LEN(N161)-1)*1760/1000,2)&amp;" ppb"</f>
        <v>&lt;2.36 ppb</v>
      </c>
      <c r="O162" s="65"/>
      <c r="P162" s="109"/>
      <c r="Q162" s="108" t="str">
        <f aca="false">ROUND(Q161*246/1000,2)&amp;" ppb"</f>
        <v>3.09 ppb</v>
      </c>
      <c r="R162" s="65" t="s">
        <v>40</v>
      </c>
      <c r="S162" s="109" t="str">
        <f aca="false">ROUND(S161*246/1000,2)&amp;" ppb"</f>
        <v>0.48 ppb</v>
      </c>
      <c r="T162" s="108" t="str">
        <f aca="false">ROUND(T161*32300/1000,2)&amp;" ppb"</f>
        <v>129.85 ppb</v>
      </c>
      <c r="U162" s="65" t="s">
        <v>40</v>
      </c>
      <c r="V162" s="109" t="str">
        <f aca="false">ROUND(V161*32300/1000,2)&amp;" ppb"</f>
        <v>486.44 ppb</v>
      </c>
      <c r="W162" s="79"/>
      <c r="X162" s="65"/>
      <c r="Y162" s="80"/>
      <c r="Z162" s="79"/>
      <c r="AA162" s="65"/>
      <c r="AB162" s="80"/>
      <c r="AC162" s="81"/>
      <c r="AD162" s="65"/>
      <c r="AE162" s="82"/>
    </row>
    <row r="163" customFormat="false" ht="30" hidden="false" customHeight="true" outlineLevel="0" collapsed="false">
      <c r="A163" s="62"/>
      <c r="B163" s="62"/>
      <c r="C163" s="62"/>
      <c r="D163" s="62"/>
      <c r="E163" s="62"/>
      <c r="F163" s="63"/>
      <c r="G163" s="72" t="s">
        <v>29</v>
      </c>
      <c r="H163" s="42" t="s">
        <v>41</v>
      </c>
      <c r="I163" s="42"/>
      <c r="J163" s="42"/>
      <c r="K163" s="26"/>
      <c r="L163" s="27" t="s">
        <v>42</v>
      </c>
      <c r="M163" s="28"/>
      <c r="N163" s="43"/>
      <c r="O163" s="27" t="s">
        <v>43</v>
      </c>
      <c r="P163" s="44"/>
      <c r="Q163" s="43"/>
      <c r="R163" s="27" t="s">
        <v>44</v>
      </c>
      <c r="S163" s="44"/>
      <c r="T163" s="29"/>
      <c r="U163" s="27"/>
      <c r="V163" s="45"/>
      <c r="W163" s="29"/>
      <c r="X163" s="27"/>
      <c r="Y163" s="45"/>
      <c r="Z163" s="29"/>
      <c r="AA163" s="27"/>
      <c r="AB163" s="45"/>
      <c r="AC163" s="26"/>
      <c r="AD163" s="27"/>
      <c r="AE163" s="28"/>
    </row>
    <row r="164" customFormat="false" ht="27.6" hidden="false" customHeight="true" outlineLevel="0" collapsed="false">
      <c r="A164" s="110"/>
      <c r="B164" s="110"/>
      <c r="C164" s="62"/>
      <c r="D164" s="62"/>
      <c r="E164" s="62"/>
      <c r="F164" s="63"/>
      <c r="G164" s="61" t="s">
        <v>83</v>
      </c>
      <c r="H164" s="64" t="n">
        <v>1062.5</v>
      </c>
      <c r="I164" s="70" t="s">
        <v>40</v>
      </c>
      <c r="J164" s="76" t="n">
        <v>569.2</v>
      </c>
      <c r="K164" s="102" t="s">
        <v>211</v>
      </c>
      <c r="L164" s="70"/>
      <c r="M164" s="76"/>
      <c r="N164" s="64" t="n">
        <v>0.87879</v>
      </c>
      <c r="O164" s="70" t="s">
        <v>40</v>
      </c>
      <c r="P164" s="66" t="n">
        <v>0.6374</v>
      </c>
      <c r="Q164" s="102" t="s">
        <v>212</v>
      </c>
      <c r="R164" s="70"/>
      <c r="S164" s="66"/>
      <c r="T164" s="79"/>
      <c r="U164" s="111"/>
      <c r="V164" s="111"/>
      <c r="W164" s="79"/>
      <c r="X164" s="65"/>
      <c r="Y164" s="66"/>
      <c r="Z164" s="81"/>
      <c r="AA164" s="65"/>
      <c r="AB164" s="82"/>
      <c r="AC164" s="79"/>
      <c r="AD164" s="65"/>
      <c r="AE164" s="66"/>
    </row>
    <row r="165" customFormat="false" ht="29.2" hidden="false" customHeight="true" outlineLevel="0" collapsed="false">
      <c r="A165" s="112"/>
      <c r="B165" s="112"/>
      <c r="C165" s="73"/>
      <c r="D165" s="73"/>
      <c r="E165" s="73"/>
      <c r="F165" s="74"/>
      <c r="G165" s="61" t="s">
        <v>85</v>
      </c>
      <c r="H165" s="108" t="str">
        <f aca="false">ROUND(H164*81/1000,2)&amp;" ppb"</f>
        <v>86.06 ppb</v>
      </c>
      <c r="I165" s="65" t="s">
        <v>40</v>
      </c>
      <c r="J165" s="109" t="str">
        <f aca="false">ROUND(J164*81/1000,2)&amp;" ppb"</f>
        <v>46.11 ppb</v>
      </c>
      <c r="K165" s="79"/>
      <c r="L165" s="70"/>
      <c r="M165" s="80"/>
      <c r="N165" s="64"/>
      <c r="O165" s="65"/>
      <c r="P165" s="66"/>
      <c r="Q165" s="108" t="str">
        <f aca="false">"&lt;"&amp;ROUND(RIGHT(Q164,LEN(Q164)-1)*246/1000,2)&amp;" ppb"</f>
        <v>&lt;0.82 ppb</v>
      </c>
      <c r="R165" s="65"/>
      <c r="S165" s="109"/>
      <c r="T165" s="79"/>
      <c r="U165" s="80"/>
      <c r="V165" s="80"/>
      <c r="W165" s="64"/>
      <c r="X165" s="65"/>
      <c r="Y165" s="80"/>
      <c r="Z165" s="81"/>
      <c r="AA165" s="80"/>
      <c r="AB165" s="80"/>
      <c r="AC165" s="79"/>
      <c r="AD165" s="65"/>
      <c r="AE165" s="80"/>
    </row>
    <row r="166" customFormat="false" ht="34.3" hidden="false" customHeight="true" outlineLevel="0" collapsed="false">
      <c r="A166" s="100" t="s">
        <v>213</v>
      </c>
      <c r="B166" s="20" t="s">
        <v>214</v>
      </c>
      <c r="C166" s="103" t="s">
        <v>215</v>
      </c>
      <c r="D166" s="22" t="n">
        <v>3.847</v>
      </c>
      <c r="E166" s="88" t="n">
        <v>200221</v>
      </c>
      <c r="F166" s="24" t="n">
        <v>43882</v>
      </c>
      <c r="G166" s="25" t="s">
        <v>29</v>
      </c>
      <c r="H166" s="26"/>
      <c r="I166" s="27" t="s">
        <v>30</v>
      </c>
      <c r="J166" s="28"/>
      <c r="K166" s="26"/>
      <c r="L166" s="27" t="s">
        <v>31</v>
      </c>
      <c r="M166" s="28"/>
      <c r="N166" s="26"/>
      <c r="O166" s="27" t="s">
        <v>32</v>
      </c>
      <c r="P166" s="28"/>
      <c r="Q166" s="26"/>
      <c r="R166" s="27" t="s">
        <v>33</v>
      </c>
      <c r="S166" s="28"/>
      <c r="T166" s="29"/>
      <c r="U166" s="27" t="s">
        <v>34</v>
      </c>
      <c r="V166" s="28"/>
      <c r="W166" s="26"/>
      <c r="X166" s="27" t="s">
        <v>35</v>
      </c>
      <c r="Y166" s="28"/>
      <c r="Z166" s="26"/>
      <c r="AA166" s="27" t="s">
        <v>36</v>
      </c>
      <c r="AB166" s="28"/>
      <c r="AC166" s="30" t="s">
        <v>37</v>
      </c>
      <c r="AD166" s="30"/>
      <c r="AE166" s="30"/>
    </row>
    <row r="167" customFormat="false" ht="29.05" hidden="false" customHeight="true" outlineLevel="0" collapsed="false">
      <c r="A167" s="31" t="s">
        <v>216</v>
      </c>
      <c r="B167" s="31"/>
      <c r="C167" s="31"/>
      <c r="D167" s="31"/>
      <c r="E167" s="31"/>
      <c r="F167" s="32" t="n">
        <v>43886</v>
      </c>
      <c r="G167" s="25" t="s">
        <v>83</v>
      </c>
      <c r="H167" s="33" t="n">
        <v>494.3</v>
      </c>
      <c r="I167" s="34" t="s">
        <v>40</v>
      </c>
      <c r="J167" s="35" t="n">
        <v>19.11</v>
      </c>
      <c r="K167" s="33" t="n">
        <v>739.3</v>
      </c>
      <c r="L167" s="34" t="s">
        <v>40</v>
      </c>
      <c r="M167" s="35" t="n">
        <v>127.2</v>
      </c>
      <c r="N167" s="33" t="n">
        <v>26.56</v>
      </c>
      <c r="O167" s="34" t="s">
        <v>40</v>
      </c>
      <c r="P167" s="35" t="n">
        <v>3.282</v>
      </c>
      <c r="Q167" s="33" t="n">
        <v>60.84</v>
      </c>
      <c r="R167" s="34" t="s">
        <v>40</v>
      </c>
      <c r="S167" s="35" t="n">
        <v>8.144</v>
      </c>
      <c r="T167" s="33" t="n">
        <v>678.07</v>
      </c>
      <c r="U167" s="34" t="s">
        <v>40</v>
      </c>
      <c r="V167" s="35" t="n">
        <v>100.8</v>
      </c>
      <c r="W167" s="51" t="s">
        <v>217</v>
      </c>
      <c r="X167" s="34"/>
      <c r="Y167" s="38"/>
      <c r="Z167" s="89" t="s">
        <v>218</v>
      </c>
      <c r="AA167" s="34"/>
      <c r="AB167" s="35"/>
      <c r="AC167" s="40"/>
      <c r="AD167" s="40"/>
      <c r="AE167" s="40"/>
    </row>
    <row r="168" customFormat="false" ht="28.4" hidden="false" customHeight="true" outlineLevel="0" collapsed="false">
      <c r="A168" s="31"/>
      <c r="B168" s="31"/>
      <c r="C168" s="31"/>
      <c r="D168" s="31"/>
      <c r="E168" s="31"/>
      <c r="F168" s="32"/>
      <c r="G168" s="25" t="s">
        <v>85</v>
      </c>
      <c r="H168" s="104" t="str">
        <f aca="false">ROUND(H167*81/1000,2)&amp;" ppb"</f>
        <v>40.04 ppb</v>
      </c>
      <c r="I168" s="34" t="s">
        <v>40</v>
      </c>
      <c r="J168" s="105" t="str">
        <f aca="false">ROUND(J167*81/1000,2)&amp;" ppb"</f>
        <v>1.55 ppb</v>
      </c>
      <c r="K168" s="104" t="str">
        <f aca="false">ROUND(K167*81/1000,2)&amp;" ppb"</f>
        <v>59.88 ppb</v>
      </c>
      <c r="L168" s="34" t="s">
        <v>40</v>
      </c>
      <c r="M168" s="105" t="str">
        <f aca="false">ROUND(M167*81/1000,2)&amp;" ppb"</f>
        <v>10.3 ppb</v>
      </c>
      <c r="N168" s="104" t="str">
        <f aca="false">ROUND(N167*1760/1000,2)&amp;" ppb"</f>
        <v>46.75 ppb</v>
      </c>
      <c r="O168" s="34" t="s">
        <v>40</v>
      </c>
      <c r="P168" s="105" t="str">
        <f aca="false">ROUND(P167*1760/1000,2)&amp;" ppb"</f>
        <v>5.78 ppb</v>
      </c>
      <c r="Q168" s="104" t="str">
        <f aca="false">ROUND(Q167*246/1000,2)&amp;" ppb"</f>
        <v>14.97 ppb</v>
      </c>
      <c r="R168" s="34" t="s">
        <v>40</v>
      </c>
      <c r="S168" s="105" t="str">
        <f aca="false">ROUND(S167*246/1000,2)&amp;" ppb"</f>
        <v>2 ppb</v>
      </c>
      <c r="T168" s="104" t="str">
        <f aca="false">ROUND(T167*32300/1000000,2)&amp;" ppm"</f>
        <v>21.9 ppm</v>
      </c>
      <c r="U168" s="34" t="s">
        <v>40</v>
      </c>
      <c r="V168" s="105" t="str">
        <f aca="false">ROUND(V167*32300/1000000,2)&amp;" ppm"</f>
        <v>3.26 ppm</v>
      </c>
      <c r="W168" s="52"/>
      <c r="X168" s="34"/>
      <c r="Y168" s="53"/>
      <c r="Z168" s="52"/>
      <c r="AA168" s="34"/>
      <c r="AB168" s="53"/>
      <c r="AC168" s="54"/>
      <c r="AD168" s="34"/>
      <c r="AE168" s="55"/>
    </row>
    <row r="169" customFormat="false" ht="30" hidden="false" customHeight="true" outlineLevel="0" collapsed="false">
      <c r="A169" s="31"/>
      <c r="B169" s="31"/>
      <c r="C169" s="31"/>
      <c r="D169" s="31"/>
      <c r="E169" s="31"/>
      <c r="F169" s="32"/>
      <c r="G169" s="41" t="s">
        <v>29</v>
      </c>
      <c r="H169" s="42" t="s">
        <v>41</v>
      </c>
      <c r="I169" s="42"/>
      <c r="J169" s="42"/>
      <c r="K169" s="26"/>
      <c r="L169" s="27" t="s">
        <v>42</v>
      </c>
      <c r="M169" s="28"/>
      <c r="N169" s="43"/>
      <c r="O169" s="27" t="s">
        <v>43</v>
      </c>
      <c r="P169" s="44"/>
      <c r="Q169" s="43"/>
      <c r="R169" s="27" t="s">
        <v>44</v>
      </c>
      <c r="S169" s="44"/>
      <c r="T169" s="29"/>
      <c r="U169" s="27"/>
      <c r="V169" s="45"/>
      <c r="W169" s="29"/>
      <c r="X169" s="27"/>
      <c r="Y169" s="45"/>
      <c r="Z169" s="29"/>
      <c r="AA169" s="27"/>
      <c r="AB169" s="45"/>
      <c r="AC169" s="26"/>
      <c r="AD169" s="27"/>
      <c r="AE169" s="28"/>
    </row>
    <row r="170" customFormat="false" ht="27.6" hidden="false" customHeight="true" outlineLevel="0" collapsed="false">
      <c r="A170" s="90"/>
      <c r="B170" s="90"/>
      <c r="C170" s="31"/>
      <c r="D170" s="31"/>
      <c r="E170" s="31"/>
      <c r="F170" s="32"/>
      <c r="G170" s="25" t="s">
        <v>83</v>
      </c>
      <c r="H170" s="33" t="n">
        <v>2178.2</v>
      </c>
      <c r="I170" s="39" t="s">
        <v>40</v>
      </c>
      <c r="J170" s="49" t="n">
        <v>1735</v>
      </c>
      <c r="K170" s="33" t="n">
        <v>60.512</v>
      </c>
      <c r="L170" s="39" t="s">
        <v>40</v>
      </c>
      <c r="M170" s="49" t="n">
        <v>28.93</v>
      </c>
      <c r="N170" s="89" t="s">
        <v>219</v>
      </c>
      <c r="O170" s="39"/>
      <c r="P170" s="35"/>
      <c r="Q170" s="33" t="n">
        <v>48.45</v>
      </c>
      <c r="R170" s="39" t="s">
        <v>40</v>
      </c>
      <c r="S170" s="35" t="n">
        <v>12.81</v>
      </c>
      <c r="T170" s="52"/>
      <c r="U170" s="91"/>
      <c r="V170" s="91"/>
      <c r="W170" s="52"/>
      <c r="X170" s="34"/>
      <c r="Y170" s="35"/>
      <c r="Z170" s="54"/>
      <c r="AA170" s="34"/>
      <c r="AB170" s="55"/>
      <c r="AC170" s="52"/>
      <c r="AD170" s="34"/>
      <c r="AE170" s="35"/>
    </row>
    <row r="171" customFormat="false" ht="29.2" hidden="false" customHeight="true" outlineLevel="0" collapsed="false">
      <c r="A171" s="106"/>
      <c r="B171" s="106"/>
      <c r="C171" s="46"/>
      <c r="D171" s="46"/>
      <c r="E171" s="46"/>
      <c r="F171" s="47"/>
      <c r="G171" s="25" t="s">
        <v>85</v>
      </c>
      <c r="H171" s="104" t="str">
        <f aca="false">ROUND(H170*81/1000,2)&amp;" ppb"</f>
        <v>176.43 ppb</v>
      </c>
      <c r="I171" s="34" t="s">
        <v>40</v>
      </c>
      <c r="J171" s="105" t="str">
        <f aca="false">ROUND(J170*81/1000,2)&amp;" ppb"</f>
        <v>140.54 ppb</v>
      </c>
      <c r="K171" s="52"/>
      <c r="L171" s="39"/>
      <c r="M171" s="53"/>
      <c r="N171" s="33"/>
      <c r="O171" s="34"/>
      <c r="P171" s="35"/>
      <c r="Q171" s="104" t="str">
        <f aca="false">ROUND(Q170*246/1000,2)&amp;" ppb"</f>
        <v>11.92 ppb</v>
      </c>
      <c r="R171" s="34" t="s">
        <v>40</v>
      </c>
      <c r="S171" s="105" t="str">
        <f aca="false">ROUND(S170*246/1000,2)&amp;" ppb"</f>
        <v>3.15 ppb</v>
      </c>
      <c r="T171" s="52"/>
      <c r="U171" s="53"/>
      <c r="V171" s="53"/>
      <c r="W171" s="33"/>
      <c r="X171" s="34"/>
      <c r="Y171" s="53"/>
      <c r="Z171" s="54"/>
      <c r="AA171" s="53"/>
      <c r="AB171" s="53"/>
      <c r="AC171" s="52"/>
      <c r="AD171" s="34"/>
      <c r="AE171" s="53"/>
    </row>
    <row r="172" customFormat="false" ht="34.3" hidden="false" customHeight="true" outlineLevel="0" collapsed="false">
      <c r="A172" s="101" t="s">
        <v>220</v>
      </c>
      <c r="B172" s="56" t="s">
        <v>221</v>
      </c>
      <c r="C172" s="107" t="s">
        <v>222</v>
      </c>
      <c r="D172" s="58" t="n">
        <v>12.736</v>
      </c>
      <c r="E172" s="87" t="s">
        <v>223</v>
      </c>
      <c r="F172" s="60" t="n">
        <v>43886</v>
      </c>
      <c r="G172" s="61" t="s">
        <v>29</v>
      </c>
      <c r="H172" s="26"/>
      <c r="I172" s="27" t="s">
        <v>30</v>
      </c>
      <c r="J172" s="28"/>
      <c r="K172" s="26"/>
      <c r="L172" s="27" t="s">
        <v>31</v>
      </c>
      <c r="M172" s="28"/>
      <c r="N172" s="26"/>
      <c r="O172" s="27" t="s">
        <v>32</v>
      </c>
      <c r="P172" s="28"/>
      <c r="Q172" s="26"/>
      <c r="R172" s="27" t="s">
        <v>33</v>
      </c>
      <c r="S172" s="28"/>
      <c r="T172" s="29"/>
      <c r="U172" s="27" t="s">
        <v>34</v>
      </c>
      <c r="V172" s="28"/>
      <c r="W172" s="26"/>
      <c r="X172" s="27" t="s">
        <v>35</v>
      </c>
      <c r="Y172" s="28"/>
      <c r="Z172" s="26"/>
      <c r="AA172" s="27" t="s">
        <v>36</v>
      </c>
      <c r="AB172" s="28"/>
      <c r="AC172" s="30" t="s">
        <v>37</v>
      </c>
      <c r="AD172" s="30"/>
      <c r="AE172" s="30"/>
    </row>
    <row r="173" customFormat="false" ht="41.75" hidden="false" customHeight="true" outlineLevel="0" collapsed="false">
      <c r="A173" s="62" t="s">
        <v>224</v>
      </c>
      <c r="B173" s="62" t="s">
        <v>225</v>
      </c>
      <c r="C173" s="62"/>
      <c r="D173" s="62"/>
      <c r="E173" s="62"/>
      <c r="F173" s="63" t="n">
        <v>43899</v>
      </c>
      <c r="G173" s="61" t="s">
        <v>83</v>
      </c>
      <c r="H173" s="64" t="n">
        <v>11640</v>
      </c>
      <c r="I173" s="65" t="s">
        <v>40</v>
      </c>
      <c r="J173" s="66" t="n">
        <v>255.7</v>
      </c>
      <c r="K173" s="64" t="n">
        <v>21440</v>
      </c>
      <c r="L173" s="65" t="s">
        <v>40</v>
      </c>
      <c r="M173" s="66" t="n">
        <v>2071</v>
      </c>
      <c r="N173" s="64" t="n">
        <v>588.4</v>
      </c>
      <c r="O173" s="65" t="s">
        <v>40</v>
      </c>
      <c r="P173" s="66" t="n">
        <v>23</v>
      </c>
      <c r="Q173" s="64" t="n">
        <v>12650</v>
      </c>
      <c r="R173" s="65" t="s">
        <v>40</v>
      </c>
      <c r="S173" s="66" t="n">
        <v>331.7</v>
      </c>
      <c r="T173" s="64" t="n">
        <v>255240</v>
      </c>
      <c r="U173" s="65" t="s">
        <v>40</v>
      </c>
      <c r="V173" s="66" t="n">
        <v>13160</v>
      </c>
      <c r="W173" s="64" t="n">
        <v>7109</v>
      </c>
      <c r="X173" s="70" t="s">
        <v>40</v>
      </c>
      <c r="Y173" s="66" t="n">
        <v>366.4</v>
      </c>
      <c r="Z173" s="102" t="s">
        <v>226</v>
      </c>
      <c r="AA173" s="65"/>
      <c r="AB173" s="66"/>
      <c r="AC173" s="71"/>
      <c r="AD173" s="71"/>
      <c r="AE173" s="71"/>
    </row>
    <row r="174" customFormat="false" ht="28.4" hidden="false" customHeight="true" outlineLevel="0" collapsed="false">
      <c r="A174" s="62"/>
      <c r="B174" s="62" t="s">
        <v>227</v>
      </c>
      <c r="C174" s="62"/>
      <c r="D174" s="62"/>
      <c r="E174" s="62"/>
      <c r="F174" s="63"/>
      <c r="G174" s="61" t="s">
        <v>85</v>
      </c>
      <c r="H174" s="108" t="str">
        <f aca="false">ROUND(H173*81/1000,2)&amp;" ppb"</f>
        <v>942.84 ppb</v>
      </c>
      <c r="I174" s="65" t="s">
        <v>40</v>
      </c>
      <c r="J174" s="109" t="str">
        <f aca="false">ROUND(J173*81/1000,2)&amp;" ppb"</f>
        <v>20.71 ppb</v>
      </c>
      <c r="K174" s="108" t="str">
        <f aca="false">ROUND(K173*81/1000,2)&amp;" ppb"</f>
        <v>1736.64 ppb</v>
      </c>
      <c r="L174" s="65" t="s">
        <v>40</v>
      </c>
      <c r="M174" s="109" t="str">
        <f aca="false">ROUND(M173*81/1000,2)&amp;" ppb"</f>
        <v>167.75 ppb</v>
      </c>
      <c r="N174" s="108" t="str">
        <f aca="false">ROUND(N173*1760/1000,2)&amp;" ppb"</f>
        <v>1035.58 ppb</v>
      </c>
      <c r="O174" s="65" t="s">
        <v>40</v>
      </c>
      <c r="P174" s="109" t="str">
        <f aca="false">ROUND(P173*1760/1000,2)&amp;" ppb"</f>
        <v>40.48 ppb</v>
      </c>
      <c r="Q174" s="108" t="str">
        <f aca="false">ROUND(Q173*246/1000000,2)&amp;" ppm"</f>
        <v>3.11 ppm</v>
      </c>
      <c r="R174" s="65" t="s">
        <v>40</v>
      </c>
      <c r="S174" s="109" t="str">
        <f aca="false">ROUND(S173*246/1000000,2)&amp;" ppm"</f>
        <v>0.08 ppm</v>
      </c>
      <c r="T174" s="108" t="str">
        <f aca="false">ROUND(T173*32300/1000000,2)&amp;" ppm"</f>
        <v>8244.25 ppm</v>
      </c>
      <c r="U174" s="65" t="s">
        <v>40</v>
      </c>
      <c r="V174" s="109" t="str">
        <f aca="false">ROUND(V173*32300/1000000,2)&amp;" ppm"</f>
        <v>425.07 ppm</v>
      </c>
      <c r="W174" s="79"/>
      <c r="X174" s="65"/>
      <c r="Y174" s="80"/>
      <c r="Z174" s="79"/>
      <c r="AA174" s="65"/>
      <c r="AB174" s="80"/>
      <c r="AC174" s="81"/>
      <c r="AD174" s="65"/>
      <c r="AE174" s="82"/>
    </row>
    <row r="175" customFormat="false" ht="30" hidden="false" customHeight="true" outlineLevel="0" collapsed="false">
      <c r="A175" s="62"/>
      <c r="B175" s="62"/>
      <c r="C175" s="62"/>
      <c r="D175" s="62"/>
      <c r="E175" s="62"/>
      <c r="F175" s="63"/>
      <c r="G175" s="72" t="s">
        <v>29</v>
      </c>
      <c r="H175" s="42" t="s">
        <v>41</v>
      </c>
      <c r="I175" s="42"/>
      <c r="J175" s="42"/>
      <c r="K175" s="26"/>
      <c r="L175" s="27" t="s">
        <v>42</v>
      </c>
      <c r="M175" s="28"/>
      <c r="N175" s="43"/>
      <c r="O175" s="27" t="s">
        <v>43</v>
      </c>
      <c r="P175" s="44"/>
      <c r="Q175" s="43"/>
      <c r="R175" s="27" t="s">
        <v>44</v>
      </c>
      <c r="S175" s="44"/>
      <c r="T175" s="29"/>
      <c r="U175" s="27" t="s">
        <v>228</v>
      </c>
      <c r="V175" s="45"/>
      <c r="W175" s="29"/>
      <c r="X175" s="27"/>
      <c r="Y175" s="45"/>
      <c r="Z175" s="29"/>
      <c r="AA175" s="27"/>
      <c r="AB175" s="45"/>
      <c r="AC175" s="26"/>
      <c r="AD175" s="27"/>
      <c r="AE175" s="28"/>
    </row>
    <row r="176" customFormat="false" ht="27.6" hidden="false" customHeight="true" outlineLevel="0" collapsed="false">
      <c r="A176" s="110"/>
      <c r="B176" s="110"/>
      <c r="C176" s="62"/>
      <c r="D176" s="62"/>
      <c r="E176" s="62"/>
      <c r="F176" s="63"/>
      <c r="G176" s="61" t="s">
        <v>83</v>
      </c>
      <c r="H176" s="102" t="s">
        <v>229</v>
      </c>
      <c r="I176" s="70"/>
      <c r="J176" s="76"/>
      <c r="K176" s="102" t="s">
        <v>230</v>
      </c>
      <c r="L176" s="70"/>
      <c r="M176" s="76"/>
      <c r="N176" s="64" t="n">
        <v>91.497</v>
      </c>
      <c r="O176" s="70" t="s">
        <v>40</v>
      </c>
      <c r="P176" s="66" t="n">
        <v>29.67</v>
      </c>
      <c r="Q176" s="64" t="n">
        <v>12730</v>
      </c>
      <c r="R176" s="70" t="s">
        <v>40</v>
      </c>
      <c r="S176" s="66" t="n">
        <v>352</v>
      </c>
      <c r="T176" s="64" t="n">
        <v>20580</v>
      </c>
      <c r="U176" s="65" t="s">
        <v>40</v>
      </c>
      <c r="V176" s="66" t="n">
        <v>1569</v>
      </c>
      <c r="W176" s="79"/>
      <c r="X176" s="65"/>
      <c r="Y176" s="66"/>
      <c r="Z176" s="81"/>
      <c r="AA176" s="65"/>
      <c r="AB176" s="82"/>
      <c r="AC176" s="79"/>
      <c r="AD176" s="65"/>
      <c r="AE176" s="66"/>
    </row>
    <row r="177" customFormat="false" ht="29.2" hidden="false" customHeight="true" outlineLevel="0" collapsed="false">
      <c r="A177" s="112"/>
      <c r="B177" s="112"/>
      <c r="C177" s="73"/>
      <c r="D177" s="73"/>
      <c r="E177" s="73"/>
      <c r="F177" s="74"/>
      <c r="G177" s="61" t="s">
        <v>85</v>
      </c>
      <c r="H177" s="108" t="str">
        <f aca="false">"&lt;"&amp;ROUND(RIGHT(H176,LEN(H176)-1)*81/1000,2)&amp;" ppb"</f>
        <v>&lt;1219.86 ppb</v>
      </c>
      <c r="I177" s="65"/>
      <c r="J177" s="109"/>
      <c r="K177" s="79"/>
      <c r="L177" s="70"/>
      <c r="M177" s="80"/>
      <c r="N177" s="64"/>
      <c r="O177" s="65"/>
      <c r="P177" s="66"/>
      <c r="Q177" s="108" t="str">
        <f aca="false">ROUND(Q176*246/1000000,2)&amp;" ppm"</f>
        <v>3.13 ppm</v>
      </c>
      <c r="R177" s="65" t="s">
        <v>40</v>
      </c>
      <c r="S177" s="109" t="str">
        <f aca="false">ROUND(S176*246/1000000,2)&amp;" ppm"</f>
        <v>0.09 ppm</v>
      </c>
      <c r="T177" s="79"/>
      <c r="U177" s="80"/>
      <c r="V177" s="80"/>
      <c r="W177" s="64"/>
      <c r="X177" s="65"/>
      <c r="Y177" s="80"/>
      <c r="Z177" s="81"/>
      <c r="AA177" s="80"/>
      <c r="AB177" s="80"/>
      <c r="AC177" s="79"/>
      <c r="AD177" s="65"/>
      <c r="AE177" s="80"/>
    </row>
    <row r="178" customFormat="false" ht="34.3" hidden="false" customHeight="true" outlineLevel="0" collapsed="false">
      <c r="A178" s="100" t="s">
        <v>231</v>
      </c>
      <c r="B178" s="20" t="s">
        <v>221</v>
      </c>
      <c r="C178" s="103" t="s">
        <v>232</v>
      </c>
      <c r="D178" s="22" t="n">
        <v>21.617</v>
      </c>
      <c r="E178" s="88" t="n">
        <v>200519</v>
      </c>
      <c r="F178" s="24" t="n">
        <v>43970</v>
      </c>
      <c r="G178" s="25" t="s">
        <v>29</v>
      </c>
      <c r="H178" s="26"/>
      <c r="I178" s="27" t="s">
        <v>30</v>
      </c>
      <c r="J178" s="28"/>
      <c r="K178" s="26"/>
      <c r="L178" s="27" t="s">
        <v>31</v>
      </c>
      <c r="M178" s="28"/>
      <c r="N178" s="26"/>
      <c r="O178" s="27" t="s">
        <v>32</v>
      </c>
      <c r="P178" s="28"/>
      <c r="Q178" s="26"/>
      <c r="R178" s="27" t="s">
        <v>33</v>
      </c>
      <c r="S178" s="28"/>
      <c r="T178" s="29"/>
      <c r="U178" s="27" t="s">
        <v>34</v>
      </c>
      <c r="V178" s="28"/>
      <c r="W178" s="26"/>
      <c r="X178" s="27" t="s">
        <v>35</v>
      </c>
      <c r="Y178" s="28"/>
      <c r="Z178" s="26"/>
      <c r="AA178" s="27" t="s">
        <v>36</v>
      </c>
      <c r="AB178" s="28"/>
      <c r="AC178" s="30" t="s">
        <v>37</v>
      </c>
      <c r="AD178" s="30"/>
      <c r="AE178" s="30"/>
    </row>
    <row r="179" customFormat="false" ht="32.95" hidden="false" customHeight="true" outlineLevel="0" collapsed="false">
      <c r="A179" s="31" t="s">
        <v>224</v>
      </c>
      <c r="B179" s="31" t="s">
        <v>233</v>
      </c>
      <c r="C179" s="31"/>
      <c r="D179" s="31"/>
      <c r="E179" s="31"/>
      <c r="F179" s="32" t="n">
        <v>43992</v>
      </c>
      <c r="G179" s="25" t="s">
        <v>83</v>
      </c>
      <c r="H179" s="33" t="n">
        <v>10980</v>
      </c>
      <c r="I179" s="34" t="s">
        <v>40</v>
      </c>
      <c r="J179" s="35" t="n">
        <v>223</v>
      </c>
      <c r="K179" s="33" t="n">
        <v>17630</v>
      </c>
      <c r="L179" s="34" t="s">
        <v>40</v>
      </c>
      <c r="M179" s="35" t="n">
        <v>1702</v>
      </c>
      <c r="N179" s="33" t="n">
        <v>571.6</v>
      </c>
      <c r="O179" s="34" t="s">
        <v>40</v>
      </c>
      <c r="P179" s="35" t="n">
        <v>18.5</v>
      </c>
      <c r="Q179" s="33" t="n">
        <v>12060</v>
      </c>
      <c r="R179" s="34" t="s">
        <v>40</v>
      </c>
      <c r="S179" s="35" t="n">
        <v>299.1</v>
      </c>
      <c r="T179" s="33" t="n">
        <v>247900</v>
      </c>
      <c r="U179" s="34" t="s">
        <v>40</v>
      </c>
      <c r="V179" s="35" t="n">
        <v>12720</v>
      </c>
      <c r="W179" s="33" t="n">
        <v>6397.8</v>
      </c>
      <c r="X179" s="39" t="s">
        <v>40</v>
      </c>
      <c r="Y179" s="35" t="n">
        <v>352.7</v>
      </c>
      <c r="Z179" s="89" t="s">
        <v>234</v>
      </c>
      <c r="AA179" s="34"/>
      <c r="AB179" s="35"/>
      <c r="AC179" s="40"/>
      <c r="AD179" s="40"/>
      <c r="AE179" s="40"/>
    </row>
    <row r="180" customFormat="false" ht="28.4" hidden="false" customHeight="true" outlineLevel="0" collapsed="false">
      <c r="A180" s="31"/>
      <c r="B180" s="31" t="s">
        <v>227</v>
      </c>
      <c r="C180" s="31"/>
      <c r="D180" s="31"/>
      <c r="E180" s="31"/>
      <c r="F180" s="32"/>
      <c r="G180" s="25" t="s">
        <v>85</v>
      </c>
      <c r="H180" s="104" t="str">
        <f aca="false">ROUND(H179*81/1000,2)&amp;" ppb"</f>
        <v>889.38 ppb</v>
      </c>
      <c r="I180" s="34" t="s">
        <v>40</v>
      </c>
      <c r="J180" s="105" t="str">
        <f aca="false">ROUND(J179*81/1000,2)&amp;" ppb"</f>
        <v>18.06 ppb</v>
      </c>
      <c r="K180" s="104" t="str">
        <f aca="false">ROUND(K179*81/1000,2)&amp;" ppb"</f>
        <v>1428.03 ppb</v>
      </c>
      <c r="L180" s="34" t="s">
        <v>40</v>
      </c>
      <c r="M180" s="105" t="str">
        <f aca="false">ROUND(M179*81/1000,2)&amp;" ppb"</f>
        <v>137.86 ppb</v>
      </c>
      <c r="N180" s="104" t="str">
        <f aca="false">ROUND(N179*1760/1000,2)&amp;" ppb"</f>
        <v>1006.02 ppb</v>
      </c>
      <c r="O180" s="34" t="s">
        <v>40</v>
      </c>
      <c r="P180" s="105" t="str">
        <f aca="false">ROUND(P179*1760/1000,2)&amp;" ppb"</f>
        <v>32.56 ppb</v>
      </c>
      <c r="Q180" s="104" t="str">
        <f aca="false">ROUND(Q179*246/1000000,2)&amp;" ppm"</f>
        <v>2.97 ppm</v>
      </c>
      <c r="R180" s="34" t="s">
        <v>40</v>
      </c>
      <c r="S180" s="105" t="str">
        <f aca="false">ROUND(S179*246/1000000,2)&amp;" ppm"</f>
        <v>0.07 ppm</v>
      </c>
      <c r="T180" s="104" t="str">
        <f aca="false">ROUND(T179*32300/1000000,2)&amp;" ppm"</f>
        <v>8007.17 ppm</v>
      </c>
      <c r="U180" s="34" t="s">
        <v>40</v>
      </c>
      <c r="V180" s="105" t="str">
        <f aca="false">ROUND(V179*32300/1000000,2)&amp;" ppm"</f>
        <v>410.86 ppm</v>
      </c>
      <c r="W180" s="52"/>
      <c r="X180" s="34"/>
      <c r="Y180" s="53"/>
      <c r="Z180" s="52"/>
      <c r="AA180" s="34"/>
      <c r="AB180" s="53"/>
      <c r="AC180" s="54"/>
      <c r="AD180" s="34"/>
      <c r="AE180" s="55"/>
    </row>
    <row r="181" customFormat="false" ht="30" hidden="false" customHeight="true" outlineLevel="0" collapsed="false">
      <c r="A181" s="31"/>
      <c r="B181" s="31"/>
      <c r="C181" s="31"/>
      <c r="D181" s="31"/>
      <c r="E181" s="31"/>
      <c r="F181" s="32"/>
      <c r="G181" s="41" t="s">
        <v>29</v>
      </c>
      <c r="H181" s="42" t="s">
        <v>41</v>
      </c>
      <c r="I181" s="42"/>
      <c r="J181" s="42"/>
      <c r="K181" s="26"/>
      <c r="L181" s="27" t="s">
        <v>42</v>
      </c>
      <c r="M181" s="28"/>
      <c r="N181" s="43"/>
      <c r="O181" s="27" t="s">
        <v>43</v>
      </c>
      <c r="P181" s="44"/>
      <c r="Q181" s="43"/>
      <c r="R181" s="27" t="s">
        <v>44</v>
      </c>
      <c r="S181" s="44"/>
      <c r="T181" s="29"/>
      <c r="U181" s="27" t="s">
        <v>228</v>
      </c>
      <c r="V181" s="45"/>
      <c r="W181" s="29"/>
      <c r="X181" s="27"/>
      <c r="Y181" s="45"/>
      <c r="Z181" s="29"/>
      <c r="AA181" s="27"/>
      <c r="AB181" s="45"/>
      <c r="AC181" s="26"/>
      <c r="AD181" s="27"/>
      <c r="AE181" s="28"/>
    </row>
    <row r="182" customFormat="false" ht="27.6" hidden="false" customHeight="true" outlineLevel="0" collapsed="false">
      <c r="A182" s="90"/>
      <c r="B182" s="90"/>
      <c r="C182" s="31"/>
      <c r="D182" s="31"/>
      <c r="E182" s="31"/>
      <c r="F182" s="32"/>
      <c r="G182" s="25" t="s">
        <v>83</v>
      </c>
      <c r="H182" s="89" t="s">
        <v>235</v>
      </c>
      <c r="I182" s="39"/>
      <c r="J182" s="49"/>
      <c r="K182" s="89" t="s">
        <v>236</v>
      </c>
      <c r="L182" s="39"/>
      <c r="M182" s="49"/>
      <c r="N182" s="33" t="n">
        <v>74.544</v>
      </c>
      <c r="O182" s="39" t="s">
        <v>40</v>
      </c>
      <c r="P182" s="35" t="n">
        <v>20.54</v>
      </c>
      <c r="Q182" s="33" t="n">
        <v>12000</v>
      </c>
      <c r="R182" s="39" t="s">
        <v>40</v>
      </c>
      <c r="S182" s="35" t="n">
        <v>307.1</v>
      </c>
      <c r="T182" s="33" t="n">
        <v>28410</v>
      </c>
      <c r="U182" s="34" t="s">
        <v>40</v>
      </c>
      <c r="V182" s="35" t="n">
        <v>1509</v>
      </c>
      <c r="W182" s="52"/>
      <c r="X182" s="34"/>
      <c r="Y182" s="35"/>
      <c r="Z182" s="54"/>
      <c r="AA182" s="34"/>
      <c r="AB182" s="55"/>
      <c r="AC182" s="52"/>
      <c r="AD182" s="34"/>
      <c r="AE182" s="35"/>
    </row>
    <row r="183" customFormat="false" ht="29.2" hidden="false" customHeight="true" outlineLevel="0" collapsed="false">
      <c r="A183" s="106"/>
      <c r="B183" s="106"/>
      <c r="C183" s="46"/>
      <c r="D183" s="46"/>
      <c r="E183" s="46"/>
      <c r="F183" s="47"/>
      <c r="G183" s="25" t="s">
        <v>85</v>
      </c>
      <c r="H183" s="104" t="str">
        <f aca="false">"&lt;"&amp;ROUND(RIGHT(H182,LEN(H182)-1)*81/1000,2)&amp;" ppb"</f>
        <v>&lt;677.32 ppb</v>
      </c>
      <c r="I183" s="34"/>
      <c r="J183" s="105"/>
      <c r="K183" s="52"/>
      <c r="L183" s="39"/>
      <c r="M183" s="53"/>
      <c r="N183" s="33"/>
      <c r="O183" s="34"/>
      <c r="P183" s="35"/>
      <c r="Q183" s="104" t="str">
        <f aca="false">ROUND(Q182*246/1000000,2)&amp;" ppm"</f>
        <v>2.95 ppm</v>
      </c>
      <c r="R183" s="34" t="s">
        <v>40</v>
      </c>
      <c r="S183" s="105" t="str">
        <f aca="false">ROUND(S182*246/1000000,2)&amp;" ppm"</f>
        <v>0.08 ppm</v>
      </c>
      <c r="T183" s="52"/>
      <c r="U183" s="53"/>
      <c r="V183" s="53"/>
      <c r="W183" s="33"/>
      <c r="X183" s="34"/>
      <c r="Y183" s="53"/>
      <c r="Z183" s="54"/>
      <c r="AA183" s="53"/>
      <c r="AB183" s="53"/>
      <c r="AC183" s="52"/>
      <c r="AD183" s="34"/>
      <c r="AE183" s="53"/>
    </row>
    <row r="184" customFormat="false" ht="34.3" hidden="false" customHeight="true" outlineLevel="0" collapsed="false">
      <c r="A184" s="101" t="s">
        <v>237</v>
      </c>
      <c r="B184" s="56" t="s">
        <v>238</v>
      </c>
      <c r="C184" s="107" t="s">
        <v>239</v>
      </c>
      <c r="D184" s="58" t="n">
        <v>14.666</v>
      </c>
      <c r="E184" s="59" t="n">
        <v>200309</v>
      </c>
      <c r="F184" s="60" t="n">
        <v>43899</v>
      </c>
      <c r="G184" s="61" t="s">
        <v>29</v>
      </c>
      <c r="H184" s="26"/>
      <c r="I184" s="27" t="s">
        <v>30</v>
      </c>
      <c r="J184" s="28"/>
      <c r="K184" s="26"/>
      <c r="L184" s="27" t="s">
        <v>31</v>
      </c>
      <c r="M184" s="28"/>
      <c r="N184" s="26"/>
      <c r="O184" s="27" t="s">
        <v>32</v>
      </c>
      <c r="P184" s="28"/>
      <c r="Q184" s="26"/>
      <c r="R184" s="27" t="s">
        <v>33</v>
      </c>
      <c r="S184" s="28"/>
      <c r="T184" s="29"/>
      <c r="U184" s="27" t="s">
        <v>34</v>
      </c>
      <c r="V184" s="28"/>
      <c r="W184" s="26"/>
      <c r="X184" s="27" t="s">
        <v>35</v>
      </c>
      <c r="Y184" s="28"/>
      <c r="Z184" s="26"/>
      <c r="AA184" s="27" t="s">
        <v>36</v>
      </c>
      <c r="AB184" s="28"/>
      <c r="AC184" s="30" t="s">
        <v>37</v>
      </c>
      <c r="AD184" s="30"/>
      <c r="AE184" s="30"/>
    </row>
    <row r="185" customFormat="false" ht="37.7" hidden="false" customHeight="true" outlineLevel="0" collapsed="false">
      <c r="A185" s="62" t="s">
        <v>240</v>
      </c>
      <c r="B185" s="62" t="s">
        <v>241</v>
      </c>
      <c r="C185" s="62"/>
      <c r="D185" s="62"/>
      <c r="E185" s="62"/>
      <c r="F185" s="63" t="n">
        <v>43914</v>
      </c>
      <c r="G185" s="61" t="s">
        <v>83</v>
      </c>
      <c r="H185" s="64" t="n">
        <v>2.151</v>
      </c>
      <c r="I185" s="65" t="s">
        <v>40</v>
      </c>
      <c r="J185" s="66" t="n">
        <v>0.5584</v>
      </c>
      <c r="K185" s="102" t="s">
        <v>242</v>
      </c>
      <c r="L185" s="65"/>
      <c r="M185" s="66"/>
      <c r="N185" s="102" t="s">
        <v>243</v>
      </c>
      <c r="O185" s="65"/>
      <c r="P185" s="66"/>
      <c r="Q185" s="102" t="s">
        <v>244</v>
      </c>
      <c r="R185" s="65"/>
      <c r="S185" s="66"/>
      <c r="T185" s="64" t="n">
        <v>52.142</v>
      </c>
      <c r="U185" s="65" t="s">
        <v>40</v>
      </c>
      <c r="V185" s="66" t="n">
        <v>8.263</v>
      </c>
      <c r="W185" s="64" t="n">
        <v>1.003</v>
      </c>
      <c r="X185" s="70" t="s">
        <v>40</v>
      </c>
      <c r="Y185" s="66" t="n">
        <v>0.383</v>
      </c>
      <c r="Z185" s="102" t="s">
        <v>245</v>
      </c>
      <c r="AA185" s="65"/>
      <c r="AB185" s="66"/>
      <c r="AC185" s="71"/>
      <c r="AD185" s="71"/>
      <c r="AE185" s="71"/>
    </row>
    <row r="186" customFormat="false" ht="28.4" hidden="false" customHeight="true" outlineLevel="0" collapsed="false">
      <c r="A186" s="62"/>
      <c r="B186" s="62" t="s">
        <v>246</v>
      </c>
      <c r="C186" s="62"/>
      <c r="D186" s="62"/>
      <c r="E186" s="62"/>
      <c r="F186" s="63"/>
      <c r="G186" s="61" t="s">
        <v>85</v>
      </c>
      <c r="H186" s="108" t="str">
        <f aca="false">ROUND(H185*81/1,2)&amp;" ppt"</f>
        <v>174.23 ppt</v>
      </c>
      <c r="I186" s="65" t="s">
        <v>40</v>
      </c>
      <c r="J186" s="109" t="str">
        <f aca="false">ROUND(J185*81/1,2)&amp;" ppt"</f>
        <v>45.23 ppt</v>
      </c>
      <c r="K186" s="108" t="str">
        <f aca="false">"&lt;"&amp;ROUND(RIGHT(K185,LEN(K185)-1)*81/1000,2)&amp;" ppb"</f>
        <v>&lt;1 ppb</v>
      </c>
      <c r="L186" s="65"/>
      <c r="M186" s="109"/>
      <c r="N186" s="108" t="str">
        <f aca="false">"&lt;"&amp;ROUND(RIGHT(N185,LEN(N185)-1)*1760/1000,2)&amp;" ppb"</f>
        <v>&lt;0.48 ppb</v>
      </c>
      <c r="O186" s="65"/>
      <c r="P186" s="109"/>
      <c r="Q186" s="108" t="str">
        <f aca="false">"&lt;"&amp;ROUND(RIGHT(Q185,LEN(Q185)-1)*246/1000,2)&amp;" ppb"</f>
        <v>&lt;0.15 ppb</v>
      </c>
      <c r="R186" s="65"/>
      <c r="S186" s="109"/>
      <c r="T186" s="108" t="str">
        <f aca="false">ROUND(T185*32300/1000,2)&amp;" ppb"</f>
        <v>1684.19 ppb</v>
      </c>
      <c r="U186" s="65" t="s">
        <v>40</v>
      </c>
      <c r="V186" s="109" t="str">
        <f aca="false">ROUND(V185*32300/1000,2)&amp;" ppb"</f>
        <v>266.89 ppb</v>
      </c>
      <c r="W186" s="79"/>
      <c r="X186" s="65"/>
      <c r="Y186" s="80"/>
      <c r="Z186" s="79"/>
      <c r="AA186" s="65"/>
      <c r="AB186" s="80"/>
      <c r="AC186" s="81"/>
      <c r="AD186" s="65"/>
      <c r="AE186" s="82"/>
    </row>
    <row r="187" customFormat="false" ht="30" hidden="false" customHeight="true" outlineLevel="0" collapsed="false">
      <c r="A187" s="62"/>
      <c r="B187" s="62"/>
      <c r="C187" s="62"/>
      <c r="D187" s="62"/>
      <c r="E187" s="62"/>
      <c r="F187" s="63"/>
      <c r="G187" s="72" t="s">
        <v>29</v>
      </c>
      <c r="H187" s="42" t="s">
        <v>41</v>
      </c>
      <c r="I187" s="42"/>
      <c r="J187" s="42"/>
      <c r="K187" s="26"/>
      <c r="L187" s="27" t="s">
        <v>42</v>
      </c>
      <c r="M187" s="28"/>
      <c r="N187" s="43"/>
      <c r="O187" s="27" t="s">
        <v>43</v>
      </c>
      <c r="P187" s="44"/>
      <c r="Q187" s="43"/>
      <c r="R187" s="27" t="s">
        <v>44</v>
      </c>
      <c r="S187" s="44"/>
      <c r="T187" s="29"/>
      <c r="U187" s="27"/>
      <c r="V187" s="45"/>
      <c r="W187" s="29"/>
      <c r="X187" s="27"/>
      <c r="Y187" s="45"/>
      <c r="Z187" s="29"/>
      <c r="AA187" s="27"/>
      <c r="AB187" s="45"/>
      <c r="AC187" s="26"/>
      <c r="AD187" s="27"/>
      <c r="AE187" s="28"/>
    </row>
    <row r="188" customFormat="false" ht="27.6" hidden="false" customHeight="true" outlineLevel="0" collapsed="false">
      <c r="A188" s="110"/>
      <c r="B188" s="110"/>
      <c r="C188" s="62"/>
      <c r="D188" s="62"/>
      <c r="E188" s="62"/>
      <c r="F188" s="63"/>
      <c r="G188" s="61" t="s">
        <v>83</v>
      </c>
      <c r="H188" s="64" t="n">
        <v>1151.5</v>
      </c>
      <c r="I188" s="70" t="s">
        <v>40</v>
      </c>
      <c r="J188" s="76" t="n">
        <v>456.7</v>
      </c>
      <c r="K188" s="64" t="n">
        <v>6.8076</v>
      </c>
      <c r="L188" s="70" t="s">
        <v>40</v>
      </c>
      <c r="M188" s="76" t="n">
        <v>2.466</v>
      </c>
      <c r="N188" s="102" t="s">
        <v>247</v>
      </c>
      <c r="O188" s="70"/>
      <c r="P188" s="66"/>
      <c r="Q188" s="64" t="n">
        <v>1.243</v>
      </c>
      <c r="R188" s="70" t="s">
        <v>40</v>
      </c>
      <c r="S188" s="66" t="n">
        <v>0.8064</v>
      </c>
      <c r="T188" s="79"/>
      <c r="U188" s="111"/>
      <c r="V188" s="111"/>
      <c r="W188" s="79"/>
      <c r="X188" s="65"/>
      <c r="Y188" s="66"/>
      <c r="Z188" s="81"/>
      <c r="AA188" s="65"/>
      <c r="AB188" s="82"/>
      <c r="AC188" s="79"/>
      <c r="AD188" s="65"/>
      <c r="AE188" s="66"/>
    </row>
    <row r="189" customFormat="false" ht="29.2" hidden="false" customHeight="true" outlineLevel="0" collapsed="false">
      <c r="A189" s="112"/>
      <c r="B189" s="112"/>
      <c r="C189" s="73"/>
      <c r="D189" s="73"/>
      <c r="E189" s="73"/>
      <c r="F189" s="74"/>
      <c r="G189" s="61" t="s">
        <v>85</v>
      </c>
      <c r="H189" s="108" t="str">
        <f aca="false">ROUND(H188*81/1000,2)&amp;" ppb"</f>
        <v>93.27 ppb</v>
      </c>
      <c r="I189" s="65" t="s">
        <v>40</v>
      </c>
      <c r="J189" s="109" t="str">
        <f aca="false">ROUND(J188*81/1000,2)&amp;" ppb"</f>
        <v>36.99 ppb</v>
      </c>
      <c r="K189" s="79"/>
      <c r="L189" s="70"/>
      <c r="M189" s="80"/>
      <c r="N189" s="64"/>
      <c r="O189" s="65"/>
      <c r="P189" s="66"/>
      <c r="Q189" s="108" t="str">
        <f aca="false">ROUND(Q188*246/1000,2)&amp;" ppb"</f>
        <v>0.31 ppb</v>
      </c>
      <c r="R189" s="65" t="s">
        <v>40</v>
      </c>
      <c r="S189" s="109" t="str">
        <f aca="false">ROUND(S188*246/1000,2)&amp;" ppb"</f>
        <v>0.2 ppb</v>
      </c>
      <c r="T189" s="79"/>
      <c r="U189" s="80"/>
      <c r="V189" s="80"/>
      <c r="W189" s="64"/>
      <c r="X189" s="65"/>
      <c r="Y189" s="80"/>
      <c r="Z189" s="81"/>
      <c r="AA189" s="80"/>
      <c r="AB189" s="80"/>
      <c r="AC189" s="79"/>
      <c r="AD189" s="65"/>
      <c r="AE189" s="80"/>
    </row>
    <row r="190" customFormat="false" ht="34.3" hidden="false" customHeight="true" outlineLevel="0" collapsed="false">
      <c r="A190" s="100" t="s">
        <v>248</v>
      </c>
      <c r="B190" s="20" t="s">
        <v>238</v>
      </c>
      <c r="C190" s="103" t="s">
        <v>249</v>
      </c>
      <c r="D190" s="22" t="n">
        <v>17.117</v>
      </c>
      <c r="E190" s="88" t="s">
        <v>250</v>
      </c>
      <c r="F190" s="24" t="n">
        <v>43992</v>
      </c>
      <c r="G190" s="25" t="s">
        <v>29</v>
      </c>
      <c r="H190" s="26"/>
      <c r="I190" s="27" t="s">
        <v>30</v>
      </c>
      <c r="J190" s="28"/>
      <c r="K190" s="26"/>
      <c r="L190" s="27" t="s">
        <v>31</v>
      </c>
      <c r="M190" s="28"/>
      <c r="N190" s="26"/>
      <c r="O190" s="27" t="s">
        <v>32</v>
      </c>
      <c r="P190" s="28"/>
      <c r="Q190" s="26"/>
      <c r="R190" s="27" t="s">
        <v>33</v>
      </c>
      <c r="S190" s="28"/>
      <c r="T190" s="29"/>
      <c r="U190" s="27" t="s">
        <v>34</v>
      </c>
      <c r="V190" s="28"/>
      <c r="W190" s="26"/>
      <c r="X190" s="27" t="s">
        <v>35</v>
      </c>
      <c r="Y190" s="28"/>
      <c r="Z190" s="26"/>
      <c r="AA190" s="27" t="s">
        <v>36</v>
      </c>
      <c r="AB190" s="28"/>
      <c r="AC190" s="30" t="s">
        <v>37</v>
      </c>
      <c r="AD190" s="30"/>
      <c r="AE190" s="30"/>
    </row>
    <row r="191" customFormat="false" ht="33.75" hidden="false" customHeight="true" outlineLevel="0" collapsed="false">
      <c r="A191" s="31" t="s">
        <v>251</v>
      </c>
      <c r="B191" s="31" t="s">
        <v>252</v>
      </c>
      <c r="C191" s="31"/>
      <c r="D191" s="31"/>
      <c r="E191" s="31"/>
      <c r="F191" s="32" t="n">
        <v>44012</v>
      </c>
      <c r="G191" s="25" t="s">
        <v>83</v>
      </c>
      <c r="H191" s="33" t="n">
        <v>1.599</v>
      </c>
      <c r="I191" s="34" t="s">
        <v>40</v>
      </c>
      <c r="J191" s="35" t="n">
        <v>0.506</v>
      </c>
      <c r="K191" s="33" t="n">
        <v>12.4</v>
      </c>
      <c r="L191" s="34" t="s">
        <v>40</v>
      </c>
      <c r="M191" s="35" t="n">
        <v>13.22</v>
      </c>
      <c r="N191" s="89" t="s">
        <v>253</v>
      </c>
      <c r="O191" s="34"/>
      <c r="P191" s="35"/>
      <c r="Q191" s="89" t="s">
        <v>254</v>
      </c>
      <c r="R191" s="34"/>
      <c r="S191" s="35"/>
      <c r="T191" s="33" t="n">
        <v>402</v>
      </c>
      <c r="U191" s="34" t="s">
        <v>40</v>
      </c>
      <c r="V191" s="35" t="n">
        <v>25.3</v>
      </c>
      <c r="W191" s="51" t="s">
        <v>255</v>
      </c>
      <c r="X191" s="34"/>
      <c r="Y191" s="38"/>
      <c r="Z191" s="33" t="n">
        <v>0.1133</v>
      </c>
      <c r="AA191" s="34" t="s">
        <v>40</v>
      </c>
      <c r="AB191" s="35" t="n">
        <v>0.2314</v>
      </c>
      <c r="AC191" s="40"/>
      <c r="AD191" s="40"/>
      <c r="AE191" s="40"/>
    </row>
    <row r="192" customFormat="false" ht="28.4" hidden="false" customHeight="true" outlineLevel="0" collapsed="false">
      <c r="A192" s="31"/>
      <c r="B192" s="31" t="s">
        <v>256</v>
      </c>
      <c r="C192" s="31"/>
      <c r="D192" s="31"/>
      <c r="E192" s="31"/>
      <c r="F192" s="32"/>
      <c r="G192" s="25" t="s">
        <v>85</v>
      </c>
      <c r="H192" s="104" t="str">
        <f aca="false">ROUND(H191*81/1,2)&amp;" ppt"</f>
        <v>129.52 ppt</v>
      </c>
      <c r="I192" s="34" t="s">
        <v>40</v>
      </c>
      <c r="J192" s="105" t="str">
        <f aca="false">ROUND(J191*81/1,2)&amp;" ppt"</f>
        <v>40.99 ppt</v>
      </c>
      <c r="K192" s="104" t="str">
        <f aca="false">ROUND(K191*81/1,2)&amp;" ppt"</f>
        <v>1004.4 ppt</v>
      </c>
      <c r="L192" s="34" t="s">
        <v>40</v>
      </c>
      <c r="M192" s="105" t="str">
        <f aca="false">ROUND(M191*81/1,2)&amp;" ppt"</f>
        <v>1070.82 ppt</v>
      </c>
      <c r="N192" s="104" t="str">
        <f aca="false">"&lt;"&amp;ROUND(RIGHT(N191,LEN(N191)-1)*1760/1000,2)&amp;" ppb"</f>
        <v>&lt;0.77 ppb</v>
      </c>
      <c r="O192" s="34"/>
      <c r="P192" s="53"/>
      <c r="Q192" s="104" t="str">
        <f aca="false">"&lt;"&amp;ROUND(RIGHT(Q191,LEN(Q191)-1)*246/1000,2)&amp;" ppb"</f>
        <v>&lt;0.2 ppb</v>
      </c>
      <c r="R192" s="34"/>
      <c r="S192" s="53"/>
      <c r="T192" s="104" t="str">
        <f aca="false">ROUND(T191*32300/1000,2)&amp;" ppb"</f>
        <v>12984.6 ppb</v>
      </c>
      <c r="U192" s="34" t="s">
        <v>40</v>
      </c>
      <c r="V192" s="105" t="str">
        <f aca="false">ROUND(V191*32300/1000,2)&amp;" ppb"</f>
        <v>817.19 ppb</v>
      </c>
      <c r="W192" s="52"/>
      <c r="X192" s="34"/>
      <c r="Y192" s="53"/>
      <c r="Z192" s="52"/>
      <c r="AA192" s="34"/>
      <c r="AB192" s="53"/>
      <c r="AC192" s="54"/>
      <c r="AD192" s="34"/>
      <c r="AE192" s="55"/>
    </row>
    <row r="193" customFormat="false" ht="30" hidden="false" customHeight="true" outlineLevel="0" collapsed="false">
      <c r="A193" s="31"/>
      <c r="B193" s="31"/>
      <c r="C193" s="31"/>
      <c r="D193" s="31"/>
      <c r="E193" s="31"/>
      <c r="F193" s="32"/>
      <c r="G193" s="41" t="s">
        <v>29</v>
      </c>
      <c r="H193" s="42" t="s">
        <v>41</v>
      </c>
      <c r="I193" s="42"/>
      <c r="J193" s="42"/>
      <c r="K193" s="26"/>
      <c r="L193" s="27" t="s">
        <v>42</v>
      </c>
      <c r="M193" s="28"/>
      <c r="N193" s="43"/>
      <c r="O193" s="27" t="s">
        <v>43</v>
      </c>
      <c r="P193" s="44"/>
      <c r="Q193" s="43"/>
      <c r="R193" s="27" t="s">
        <v>44</v>
      </c>
      <c r="S193" s="44"/>
      <c r="T193" s="29"/>
      <c r="U193" s="27"/>
      <c r="V193" s="45"/>
      <c r="W193" s="29"/>
      <c r="X193" s="27"/>
      <c r="Y193" s="45"/>
      <c r="Z193" s="29"/>
      <c r="AA193" s="27"/>
      <c r="AB193" s="45"/>
      <c r="AC193" s="26"/>
      <c r="AD193" s="27"/>
      <c r="AE193" s="28"/>
    </row>
    <row r="194" customFormat="false" ht="27.6" hidden="false" customHeight="true" outlineLevel="0" collapsed="false">
      <c r="A194" s="90"/>
      <c r="B194" s="90"/>
      <c r="C194" s="31"/>
      <c r="D194" s="31"/>
      <c r="E194" s="31"/>
      <c r="F194" s="32"/>
      <c r="G194" s="25" t="s">
        <v>83</v>
      </c>
      <c r="H194" s="33" t="n">
        <v>1144.6</v>
      </c>
      <c r="I194" s="39" t="s">
        <v>40</v>
      </c>
      <c r="J194" s="49" t="n">
        <v>434.2</v>
      </c>
      <c r="K194" s="89" t="s">
        <v>257</v>
      </c>
      <c r="L194" s="39"/>
      <c r="M194" s="49"/>
      <c r="N194" s="89" t="s">
        <v>243</v>
      </c>
      <c r="O194" s="39"/>
      <c r="P194" s="35"/>
      <c r="Q194" s="33" t="n">
        <v>4.993</v>
      </c>
      <c r="R194" s="39" t="s">
        <v>40</v>
      </c>
      <c r="S194" s="35" t="n">
        <v>1.066</v>
      </c>
      <c r="T194" s="52"/>
      <c r="U194" s="91"/>
      <c r="V194" s="91"/>
      <c r="W194" s="52"/>
      <c r="X194" s="34"/>
      <c r="Y194" s="35"/>
      <c r="Z194" s="54"/>
      <c r="AA194" s="34"/>
      <c r="AB194" s="55"/>
      <c r="AC194" s="52"/>
      <c r="AD194" s="34"/>
      <c r="AE194" s="35"/>
    </row>
    <row r="195" customFormat="false" ht="29.2" hidden="false" customHeight="true" outlineLevel="0" collapsed="false">
      <c r="A195" s="106"/>
      <c r="B195" s="106"/>
      <c r="C195" s="46"/>
      <c r="D195" s="46"/>
      <c r="E195" s="46"/>
      <c r="F195" s="47"/>
      <c r="G195" s="25" t="s">
        <v>85</v>
      </c>
      <c r="H195" s="104" t="str">
        <f aca="false">ROUND(H194*81/1000,2)&amp;" ppb"</f>
        <v>92.71 ppb</v>
      </c>
      <c r="I195" s="34" t="s">
        <v>40</v>
      </c>
      <c r="J195" s="105" t="str">
        <f aca="false">ROUND(J194*81/1000,2)&amp;" ppb"</f>
        <v>35.17 ppb</v>
      </c>
      <c r="K195" s="52"/>
      <c r="L195" s="39"/>
      <c r="M195" s="53"/>
      <c r="N195" s="33"/>
      <c r="O195" s="34"/>
      <c r="P195" s="35"/>
      <c r="Q195" s="104" t="str">
        <f aca="false">ROUND(Q194*246/1000,2)&amp;" ppb"</f>
        <v>1.23 ppb</v>
      </c>
      <c r="R195" s="34" t="s">
        <v>40</v>
      </c>
      <c r="S195" s="105" t="str">
        <f aca="false">ROUND(S194*246/1000,2)&amp;" ppb"</f>
        <v>0.26 ppb</v>
      </c>
      <c r="T195" s="52"/>
      <c r="U195" s="53"/>
      <c r="V195" s="53"/>
      <c r="W195" s="33"/>
      <c r="X195" s="34"/>
      <c r="Y195" s="53"/>
      <c r="Z195" s="54"/>
      <c r="AA195" s="53"/>
      <c r="AB195" s="53"/>
      <c r="AC195" s="52"/>
      <c r="AD195" s="34"/>
      <c r="AE195" s="53"/>
    </row>
    <row r="196" customFormat="false" ht="34.3" hidden="false" customHeight="true" outlineLevel="0" collapsed="false">
      <c r="A196" s="121" t="s">
        <v>258</v>
      </c>
      <c r="B196" s="56" t="s">
        <v>238</v>
      </c>
      <c r="C196" s="107" t="s">
        <v>259</v>
      </c>
      <c r="D196" s="58" t="n">
        <v>21.708</v>
      </c>
      <c r="E196" s="59" t="n">
        <v>200630</v>
      </c>
      <c r="F196" s="60" t="n">
        <v>44012</v>
      </c>
      <c r="G196" s="61" t="s">
        <v>29</v>
      </c>
      <c r="H196" s="26"/>
      <c r="I196" s="27" t="s">
        <v>30</v>
      </c>
      <c r="J196" s="28"/>
      <c r="K196" s="26"/>
      <c r="L196" s="27" t="s">
        <v>31</v>
      </c>
      <c r="M196" s="28"/>
      <c r="N196" s="26"/>
      <c r="O196" s="27" t="s">
        <v>32</v>
      </c>
      <c r="P196" s="28"/>
      <c r="Q196" s="26"/>
      <c r="R196" s="27" t="s">
        <v>33</v>
      </c>
      <c r="S196" s="28"/>
      <c r="T196" s="29"/>
      <c r="U196" s="27" t="s">
        <v>34</v>
      </c>
      <c r="V196" s="28"/>
      <c r="W196" s="26"/>
      <c r="X196" s="27" t="s">
        <v>35</v>
      </c>
      <c r="Y196" s="28"/>
      <c r="Z196" s="26"/>
      <c r="AA196" s="27" t="s">
        <v>36</v>
      </c>
      <c r="AB196" s="28"/>
      <c r="AC196" s="30" t="s">
        <v>37</v>
      </c>
      <c r="AD196" s="30"/>
      <c r="AE196" s="30"/>
    </row>
    <row r="197" customFormat="false" ht="37.7" hidden="false" customHeight="true" outlineLevel="0" collapsed="false">
      <c r="A197" s="62" t="s">
        <v>260</v>
      </c>
      <c r="B197" s="62" t="s">
        <v>261</v>
      </c>
      <c r="C197" s="62"/>
      <c r="D197" s="62"/>
      <c r="E197" s="62"/>
      <c r="F197" s="63" t="n">
        <v>44034</v>
      </c>
      <c r="G197" s="61" t="s">
        <v>83</v>
      </c>
      <c r="H197" s="64" t="n">
        <v>5.117</v>
      </c>
      <c r="I197" s="65" t="s">
        <v>40</v>
      </c>
      <c r="J197" s="66" t="n">
        <v>0.5798</v>
      </c>
      <c r="K197" s="64" t="n">
        <v>21.36</v>
      </c>
      <c r="L197" s="65" t="s">
        <v>40</v>
      </c>
      <c r="M197" s="66" t="n">
        <v>12.7</v>
      </c>
      <c r="N197" s="102" t="s">
        <v>262</v>
      </c>
      <c r="O197" s="65"/>
      <c r="P197" s="66"/>
      <c r="Q197" s="64" t="n">
        <v>0.3155</v>
      </c>
      <c r="R197" s="65" t="s">
        <v>40</v>
      </c>
      <c r="S197" s="66" t="n">
        <v>0.4927</v>
      </c>
      <c r="T197" s="64" t="n">
        <v>95.614</v>
      </c>
      <c r="U197" s="65" t="s">
        <v>40</v>
      </c>
      <c r="V197" s="66" t="n">
        <v>9.55</v>
      </c>
      <c r="W197" s="64" t="n">
        <v>0.23</v>
      </c>
      <c r="X197" s="70" t="s">
        <v>40</v>
      </c>
      <c r="Y197" s="66" t="n">
        <v>0.2964</v>
      </c>
      <c r="Z197" s="102" t="s">
        <v>263</v>
      </c>
      <c r="AA197" s="65"/>
      <c r="AB197" s="66"/>
      <c r="AC197" s="71"/>
      <c r="AD197" s="71"/>
      <c r="AE197" s="71"/>
    </row>
    <row r="198" customFormat="false" ht="28.4" hidden="false" customHeight="true" outlineLevel="0" collapsed="false">
      <c r="A198" s="62"/>
      <c r="B198" s="62" t="s">
        <v>264</v>
      </c>
      <c r="C198" s="62"/>
      <c r="D198" s="62"/>
      <c r="E198" s="62"/>
      <c r="F198" s="63"/>
      <c r="G198" s="61" t="s">
        <v>85</v>
      </c>
      <c r="H198" s="108" t="str">
        <f aca="false">ROUND(H197*81/1,2)&amp;" ppt"</f>
        <v>414.48 ppt</v>
      </c>
      <c r="I198" s="65" t="s">
        <v>40</v>
      </c>
      <c r="J198" s="109" t="str">
        <f aca="false">ROUND(J197*81/1,2)&amp;" ppt"</f>
        <v>46.96 ppt</v>
      </c>
      <c r="K198" s="108" t="str">
        <f aca="false">ROUND(K197*81/1000,2)&amp;" ppb"</f>
        <v>1.73 ppb</v>
      </c>
      <c r="L198" s="65" t="s">
        <v>40</v>
      </c>
      <c r="M198" s="109" t="str">
        <f aca="false">ROUND(M197*81/1000,2)&amp;" ppb"</f>
        <v>1.03 ppb</v>
      </c>
      <c r="N198" s="108" t="str">
        <f aca="false">"&lt;"&amp;ROUND(RIGHT(N197,LEN(N197)-1)*1760/1000,2)&amp;" ppb"</f>
        <v>&lt;0.58 ppb</v>
      </c>
      <c r="O198" s="65"/>
      <c r="P198" s="109"/>
      <c r="Q198" s="108" t="str">
        <f aca="false">ROUND(Q197*246/1000,2)&amp;" ppb"</f>
        <v>0.08 ppb</v>
      </c>
      <c r="R198" s="65" t="s">
        <v>40</v>
      </c>
      <c r="S198" s="109" t="str">
        <f aca="false">ROUND(S197*246/1000,2)&amp;" ppb"</f>
        <v>0.12 ppb</v>
      </c>
      <c r="T198" s="108" t="str">
        <f aca="false">ROUND(T197*32300/1000,2)&amp;" ppb"</f>
        <v>3088.33 ppb</v>
      </c>
      <c r="U198" s="65" t="s">
        <v>40</v>
      </c>
      <c r="V198" s="109" t="str">
        <f aca="false">ROUND(V197*32300/1000,2)&amp;" ppb"</f>
        <v>308.47 ppb</v>
      </c>
      <c r="W198" s="79"/>
      <c r="X198" s="65"/>
      <c r="Y198" s="80"/>
      <c r="Z198" s="79"/>
      <c r="AA198" s="65"/>
      <c r="AB198" s="80"/>
      <c r="AC198" s="81"/>
      <c r="AD198" s="65"/>
      <c r="AE198" s="82"/>
    </row>
    <row r="199" customFormat="false" ht="30" hidden="false" customHeight="true" outlineLevel="0" collapsed="false">
      <c r="A199" s="62"/>
      <c r="B199" s="62"/>
      <c r="C199" s="62"/>
      <c r="D199" s="62"/>
      <c r="E199" s="62"/>
      <c r="F199" s="63"/>
      <c r="G199" s="72" t="s">
        <v>29</v>
      </c>
      <c r="H199" s="42" t="s">
        <v>41</v>
      </c>
      <c r="I199" s="42"/>
      <c r="J199" s="42"/>
      <c r="K199" s="26"/>
      <c r="L199" s="27" t="s">
        <v>42</v>
      </c>
      <c r="M199" s="28"/>
      <c r="N199" s="43"/>
      <c r="O199" s="27" t="s">
        <v>43</v>
      </c>
      <c r="P199" s="44"/>
      <c r="Q199" s="43"/>
      <c r="R199" s="27" t="s">
        <v>44</v>
      </c>
      <c r="S199" s="44"/>
      <c r="T199" s="29"/>
      <c r="U199" s="27"/>
      <c r="V199" s="45"/>
      <c r="W199" s="29"/>
      <c r="X199" s="27"/>
      <c r="Y199" s="45"/>
      <c r="Z199" s="29"/>
      <c r="AA199" s="27"/>
      <c r="AB199" s="45"/>
      <c r="AC199" s="26"/>
      <c r="AD199" s="27"/>
      <c r="AE199" s="28"/>
    </row>
    <row r="200" customFormat="false" ht="27.6" hidden="false" customHeight="true" outlineLevel="0" collapsed="false">
      <c r="A200" s="110"/>
      <c r="B200" s="110"/>
      <c r="C200" s="62"/>
      <c r="D200" s="62"/>
      <c r="E200" s="62"/>
      <c r="F200" s="63"/>
      <c r="G200" s="61" t="s">
        <v>83</v>
      </c>
      <c r="H200" s="64" t="n">
        <v>536.35</v>
      </c>
      <c r="I200" s="70" t="s">
        <v>40</v>
      </c>
      <c r="J200" s="76" t="n">
        <v>394.1</v>
      </c>
      <c r="K200" s="64" t="n">
        <v>0.5047</v>
      </c>
      <c r="L200" s="70" t="s">
        <v>40</v>
      </c>
      <c r="M200" s="76" t="n">
        <v>2.041</v>
      </c>
      <c r="N200" s="64" t="n">
        <v>0.23</v>
      </c>
      <c r="O200" s="70" t="s">
        <v>40</v>
      </c>
      <c r="P200" s="66" t="n">
        <v>0.2964</v>
      </c>
      <c r="Q200" s="64" t="n">
        <v>1.943</v>
      </c>
      <c r="R200" s="70" t="s">
        <v>40</v>
      </c>
      <c r="S200" s="66" t="n">
        <v>0.7858</v>
      </c>
      <c r="T200" s="79"/>
      <c r="U200" s="111"/>
      <c r="V200" s="111"/>
      <c r="W200" s="79"/>
      <c r="X200" s="65"/>
      <c r="Y200" s="66"/>
      <c r="Z200" s="81"/>
      <c r="AA200" s="65"/>
      <c r="AB200" s="82"/>
      <c r="AC200" s="79"/>
      <c r="AD200" s="65"/>
      <c r="AE200" s="66"/>
    </row>
    <row r="201" customFormat="false" ht="29.2" hidden="false" customHeight="true" outlineLevel="0" collapsed="false">
      <c r="A201" s="112"/>
      <c r="B201" s="112"/>
      <c r="C201" s="73"/>
      <c r="D201" s="73"/>
      <c r="E201" s="73"/>
      <c r="F201" s="74"/>
      <c r="G201" s="61" t="s">
        <v>85</v>
      </c>
      <c r="H201" s="108" t="str">
        <f aca="false">ROUND(H200*81/1000,2)&amp;" ppb"</f>
        <v>43.44 ppb</v>
      </c>
      <c r="I201" s="65" t="s">
        <v>40</v>
      </c>
      <c r="J201" s="109" t="str">
        <f aca="false">ROUND(J200*81/1000,2)&amp;" ppb"</f>
        <v>31.92 ppb</v>
      </c>
      <c r="K201" s="79"/>
      <c r="L201" s="70"/>
      <c r="M201" s="80"/>
      <c r="N201" s="108"/>
      <c r="O201" s="65"/>
      <c r="P201" s="66"/>
      <c r="Q201" s="108" t="str">
        <f aca="false">ROUND(Q200*246/1000,2)&amp;" ppb"</f>
        <v>0.48 ppb</v>
      </c>
      <c r="R201" s="65" t="s">
        <v>40</v>
      </c>
      <c r="S201" s="109" t="str">
        <f aca="false">ROUND(S200*246/1000,2)&amp;" ppb"</f>
        <v>0.19 ppb</v>
      </c>
      <c r="T201" s="79"/>
      <c r="U201" s="80"/>
      <c r="V201" s="80"/>
      <c r="W201" s="64"/>
      <c r="X201" s="65"/>
      <c r="Y201" s="80"/>
      <c r="Z201" s="81"/>
      <c r="AA201" s="80"/>
      <c r="AB201" s="80"/>
      <c r="AC201" s="79"/>
      <c r="AD201" s="65"/>
      <c r="AE201" s="80"/>
    </row>
    <row r="202" customFormat="false" ht="34.3" hidden="false" customHeight="true" outlineLevel="0" collapsed="false">
      <c r="A202" s="100" t="s">
        <v>265</v>
      </c>
      <c r="B202" s="20" t="s">
        <v>238</v>
      </c>
      <c r="C202" s="103" t="s">
        <v>266</v>
      </c>
      <c r="D202" s="22" t="n">
        <v>16.659</v>
      </c>
      <c r="E202" s="88" t="n">
        <v>200722</v>
      </c>
      <c r="F202" s="24" t="n">
        <v>44034</v>
      </c>
      <c r="G202" s="25" t="s">
        <v>29</v>
      </c>
      <c r="H202" s="26"/>
      <c r="I202" s="27" t="s">
        <v>30</v>
      </c>
      <c r="J202" s="28"/>
      <c r="K202" s="26"/>
      <c r="L202" s="27" t="s">
        <v>31</v>
      </c>
      <c r="M202" s="28"/>
      <c r="N202" s="26"/>
      <c r="O202" s="27" t="s">
        <v>32</v>
      </c>
      <c r="P202" s="28"/>
      <c r="Q202" s="26"/>
      <c r="R202" s="27" t="s">
        <v>33</v>
      </c>
      <c r="S202" s="28"/>
      <c r="T202" s="29"/>
      <c r="U202" s="27" t="s">
        <v>34</v>
      </c>
      <c r="V202" s="28"/>
      <c r="W202" s="26"/>
      <c r="X202" s="27" t="s">
        <v>35</v>
      </c>
      <c r="Y202" s="28"/>
      <c r="Z202" s="26"/>
      <c r="AA202" s="27" t="s">
        <v>36</v>
      </c>
      <c r="AB202" s="28"/>
      <c r="AC202" s="30" t="s">
        <v>37</v>
      </c>
      <c r="AD202" s="30"/>
      <c r="AE202" s="30"/>
    </row>
    <row r="203" customFormat="false" ht="33.75" hidden="false" customHeight="true" outlineLevel="0" collapsed="false">
      <c r="A203" s="31" t="s">
        <v>267</v>
      </c>
      <c r="B203" s="31" t="s">
        <v>268</v>
      </c>
      <c r="C203" s="31"/>
      <c r="D203" s="31"/>
      <c r="E203" s="31"/>
      <c r="F203" s="32" t="n">
        <v>44054</v>
      </c>
      <c r="G203" s="25" t="s">
        <v>83</v>
      </c>
      <c r="H203" s="33" t="n">
        <v>0.19</v>
      </c>
      <c r="I203" s="34" t="s">
        <v>40</v>
      </c>
      <c r="J203" s="35" t="n">
        <v>0.4465</v>
      </c>
      <c r="K203" s="89" t="s">
        <v>269</v>
      </c>
      <c r="L203" s="34"/>
      <c r="M203" s="35"/>
      <c r="N203" s="33" t="n">
        <v>0.3666</v>
      </c>
      <c r="O203" s="34" t="s">
        <v>40</v>
      </c>
      <c r="P203" s="35" t="n">
        <v>0.2156</v>
      </c>
      <c r="Q203" s="89" t="s">
        <v>270</v>
      </c>
      <c r="R203" s="34"/>
      <c r="S203" s="35"/>
      <c r="T203" s="33" t="n">
        <v>124.59</v>
      </c>
      <c r="U203" s="34" t="s">
        <v>40</v>
      </c>
      <c r="V203" s="35" t="n">
        <v>11.09</v>
      </c>
      <c r="W203" s="51" t="s">
        <v>271</v>
      </c>
      <c r="X203" s="34"/>
      <c r="Y203" s="38"/>
      <c r="Z203" s="89" t="s">
        <v>63</v>
      </c>
      <c r="AA203" s="34"/>
      <c r="AB203" s="35"/>
      <c r="AC203" s="40"/>
      <c r="AD203" s="40"/>
      <c r="AE203" s="40"/>
    </row>
    <row r="204" customFormat="false" ht="28.4" hidden="false" customHeight="true" outlineLevel="0" collapsed="false">
      <c r="A204" s="31"/>
      <c r="B204" s="31" t="s">
        <v>246</v>
      </c>
      <c r="C204" s="31"/>
      <c r="D204" s="31"/>
      <c r="E204" s="31"/>
      <c r="F204" s="32"/>
      <c r="G204" s="25" t="s">
        <v>85</v>
      </c>
      <c r="H204" s="104" t="str">
        <f aca="false">ROUND(H203*81/1,2)&amp;" ppt"</f>
        <v>15.39 ppt</v>
      </c>
      <c r="I204" s="34" t="s">
        <v>40</v>
      </c>
      <c r="J204" s="105" t="str">
        <f aca="false">ROUND(J203*81/1,2)&amp;" ppt"</f>
        <v>36.17 ppt</v>
      </c>
      <c r="K204" s="104" t="str">
        <f aca="false">"&lt;"&amp;ROUND(RIGHT(K203,LEN(K203)-1)*81/1000,2)&amp;" ppb"</f>
        <v>&lt;1.12 ppb</v>
      </c>
      <c r="L204" s="34"/>
      <c r="M204" s="105"/>
      <c r="N204" s="104" t="str">
        <f aca="false">ROUND(N203*1760/1000,2)&amp;" ppb"</f>
        <v>0.65 ppb</v>
      </c>
      <c r="O204" s="34" t="s">
        <v>40</v>
      </c>
      <c r="P204" s="105" t="str">
        <f aca="false">ROUND(P203*1760/1000,2)&amp;" ppb"</f>
        <v>0.38 ppb</v>
      </c>
      <c r="Q204" s="104" t="str">
        <f aca="false">"&lt;"&amp;ROUND(RIGHT(Q203,LEN(Q203)-1)*246/1000,2)&amp;" ppb"</f>
        <v>&lt;0.08 ppb</v>
      </c>
      <c r="R204" s="34"/>
      <c r="S204" s="53"/>
      <c r="T204" s="104" t="str">
        <f aca="false">ROUND(T203*32300/1000,2)&amp;" ppb"</f>
        <v>4024.26 ppb</v>
      </c>
      <c r="U204" s="34" t="s">
        <v>40</v>
      </c>
      <c r="V204" s="105" t="str">
        <f aca="false">ROUND(V203*32300/1000,2)&amp;" ppb"</f>
        <v>358.21 ppb</v>
      </c>
      <c r="W204" s="52"/>
      <c r="X204" s="34"/>
      <c r="Y204" s="53"/>
      <c r="Z204" s="52"/>
      <c r="AA204" s="34"/>
      <c r="AB204" s="53"/>
      <c r="AC204" s="54"/>
      <c r="AD204" s="34"/>
      <c r="AE204" s="55"/>
    </row>
    <row r="205" customFormat="false" ht="30" hidden="false" customHeight="true" outlineLevel="0" collapsed="false">
      <c r="A205" s="31"/>
      <c r="B205" s="31"/>
      <c r="C205" s="31"/>
      <c r="D205" s="31"/>
      <c r="E205" s="31"/>
      <c r="F205" s="32"/>
      <c r="G205" s="41" t="s">
        <v>29</v>
      </c>
      <c r="H205" s="42" t="s">
        <v>41</v>
      </c>
      <c r="I205" s="42"/>
      <c r="J205" s="42"/>
      <c r="K205" s="26"/>
      <c r="L205" s="27" t="s">
        <v>42</v>
      </c>
      <c r="M205" s="28"/>
      <c r="N205" s="43"/>
      <c r="O205" s="27" t="s">
        <v>43</v>
      </c>
      <c r="P205" s="44"/>
      <c r="Q205" s="43"/>
      <c r="R205" s="27" t="s">
        <v>44</v>
      </c>
      <c r="S205" s="44"/>
      <c r="T205" s="29"/>
      <c r="U205" s="27"/>
      <c r="V205" s="45"/>
      <c r="W205" s="29"/>
      <c r="X205" s="27"/>
      <c r="Y205" s="45"/>
      <c r="Z205" s="29"/>
      <c r="AA205" s="27"/>
      <c r="AB205" s="45"/>
      <c r="AC205" s="26"/>
      <c r="AD205" s="27"/>
      <c r="AE205" s="28"/>
    </row>
    <row r="206" customFormat="false" ht="27.6" hidden="false" customHeight="true" outlineLevel="0" collapsed="false">
      <c r="A206" s="90"/>
      <c r="B206" s="90"/>
      <c r="C206" s="31"/>
      <c r="D206" s="31"/>
      <c r="E206" s="31"/>
      <c r="F206" s="32"/>
      <c r="G206" s="25" t="s">
        <v>83</v>
      </c>
      <c r="H206" s="89" t="s">
        <v>272</v>
      </c>
      <c r="I206" s="39"/>
      <c r="J206" s="49"/>
      <c r="K206" s="33" t="n">
        <v>0.975</v>
      </c>
      <c r="L206" s="39" t="s">
        <v>40</v>
      </c>
      <c r="M206" s="49" t="n">
        <v>1.909</v>
      </c>
      <c r="N206" s="33" t="n">
        <v>0.02689</v>
      </c>
      <c r="O206" s="39" t="s">
        <v>40</v>
      </c>
      <c r="P206" s="35" t="n">
        <v>0.1934</v>
      </c>
      <c r="Q206" s="33" t="n">
        <v>0.792</v>
      </c>
      <c r="R206" s="39" t="s">
        <v>40</v>
      </c>
      <c r="S206" s="35" t="n">
        <v>0.7894</v>
      </c>
      <c r="T206" s="52"/>
      <c r="U206" s="91"/>
      <c r="V206" s="91"/>
      <c r="W206" s="52"/>
      <c r="X206" s="34"/>
      <c r="Y206" s="35"/>
      <c r="Z206" s="54"/>
      <c r="AA206" s="34"/>
      <c r="AB206" s="55"/>
      <c r="AC206" s="52"/>
      <c r="AD206" s="34"/>
      <c r="AE206" s="35"/>
    </row>
    <row r="207" customFormat="false" ht="29.2" hidden="false" customHeight="true" outlineLevel="0" collapsed="false">
      <c r="A207" s="106"/>
      <c r="B207" s="106"/>
      <c r="C207" s="46"/>
      <c r="D207" s="46"/>
      <c r="E207" s="46"/>
      <c r="F207" s="47"/>
      <c r="G207" s="25" t="s">
        <v>85</v>
      </c>
      <c r="H207" s="104" t="str">
        <f aca="false">"&lt;"&amp;ROUND(RIGHT(H206,LEN(H206)-1)*81/1000,2)&amp;" ppb"</f>
        <v>&lt;45.94 ppb</v>
      </c>
      <c r="I207" s="34"/>
      <c r="J207" s="105"/>
      <c r="K207" s="52"/>
      <c r="L207" s="39"/>
      <c r="M207" s="53"/>
      <c r="N207" s="33"/>
      <c r="O207" s="34"/>
      <c r="P207" s="35"/>
      <c r="Q207" s="104" t="str">
        <f aca="false">ROUND(Q206*246/1000,2)&amp;" ppb"</f>
        <v>0.19 ppb</v>
      </c>
      <c r="R207" s="34" t="s">
        <v>40</v>
      </c>
      <c r="S207" s="105" t="str">
        <f aca="false">ROUND(S206*246/1000,2)&amp;" ppb"</f>
        <v>0.19 ppb</v>
      </c>
      <c r="T207" s="52"/>
      <c r="U207" s="53"/>
      <c r="V207" s="53"/>
      <c r="W207" s="33"/>
      <c r="X207" s="34"/>
      <c r="Y207" s="53"/>
      <c r="Z207" s="54"/>
      <c r="AA207" s="53"/>
      <c r="AB207" s="53"/>
      <c r="AC207" s="52"/>
      <c r="AD207" s="34"/>
      <c r="AE207" s="53"/>
    </row>
    <row r="208" customFormat="false" ht="34.3" hidden="false" customHeight="true" outlineLevel="0" collapsed="false">
      <c r="A208" s="101" t="s">
        <v>273</v>
      </c>
      <c r="B208" s="56" t="s">
        <v>238</v>
      </c>
      <c r="C208" s="107" t="s">
        <v>274</v>
      </c>
      <c r="D208" s="58" t="n">
        <v>13.5</v>
      </c>
      <c r="E208" s="87" t="s">
        <v>275</v>
      </c>
      <c r="F208" s="60" t="n">
        <v>44054</v>
      </c>
      <c r="G208" s="61" t="s">
        <v>29</v>
      </c>
      <c r="H208" s="26"/>
      <c r="I208" s="27" t="s">
        <v>30</v>
      </c>
      <c r="J208" s="28"/>
      <c r="K208" s="26"/>
      <c r="L208" s="27" t="s">
        <v>31</v>
      </c>
      <c r="M208" s="28"/>
      <c r="N208" s="26"/>
      <c r="O208" s="27" t="s">
        <v>32</v>
      </c>
      <c r="P208" s="28"/>
      <c r="Q208" s="26"/>
      <c r="R208" s="27" t="s">
        <v>33</v>
      </c>
      <c r="S208" s="28"/>
      <c r="T208" s="29"/>
      <c r="U208" s="27" t="s">
        <v>34</v>
      </c>
      <c r="V208" s="28"/>
      <c r="W208" s="26"/>
      <c r="X208" s="27" t="s">
        <v>35</v>
      </c>
      <c r="Y208" s="28"/>
      <c r="Z208" s="26"/>
      <c r="AA208" s="27" t="s">
        <v>36</v>
      </c>
      <c r="AB208" s="28"/>
      <c r="AC208" s="30" t="s">
        <v>37</v>
      </c>
      <c r="AD208" s="30"/>
      <c r="AE208" s="30"/>
    </row>
    <row r="209" customFormat="false" ht="29.05" hidden="false" customHeight="true" outlineLevel="0" collapsed="false">
      <c r="A209" s="62" t="s">
        <v>276</v>
      </c>
      <c r="B209" s="62" t="s">
        <v>277</v>
      </c>
      <c r="C209" s="62"/>
      <c r="D209" s="62"/>
      <c r="E209" s="62"/>
      <c r="F209" s="63" t="n">
        <v>44068</v>
      </c>
      <c r="G209" s="61" t="s">
        <v>83</v>
      </c>
      <c r="H209" s="64" t="n">
        <v>3.308</v>
      </c>
      <c r="I209" s="65" t="s">
        <v>40</v>
      </c>
      <c r="J209" s="66" t="n">
        <v>0.7805</v>
      </c>
      <c r="K209" s="64" t="n">
        <v>11.09</v>
      </c>
      <c r="L209" s="65" t="s">
        <v>40</v>
      </c>
      <c r="M209" s="66" t="n">
        <v>30.51</v>
      </c>
      <c r="N209" s="102" t="s">
        <v>278</v>
      </c>
      <c r="O209" s="65"/>
      <c r="P209" s="66"/>
      <c r="Q209" s="64" t="n">
        <v>0.3551</v>
      </c>
      <c r="R209" s="65" t="s">
        <v>40</v>
      </c>
      <c r="S209" s="66" t="n">
        <v>0.7696</v>
      </c>
      <c r="T209" s="64" t="n">
        <v>501.76</v>
      </c>
      <c r="U209" s="65" t="s">
        <v>40</v>
      </c>
      <c r="V209" s="66" t="n">
        <v>33.74</v>
      </c>
      <c r="W209" s="64" t="n">
        <v>0.5963</v>
      </c>
      <c r="X209" s="70" t="s">
        <v>40</v>
      </c>
      <c r="Y209" s="66" t="n">
        <v>0.4861</v>
      </c>
      <c r="Z209" s="102" t="s">
        <v>279</v>
      </c>
      <c r="AA209" s="65"/>
      <c r="AB209" s="66"/>
      <c r="AC209" s="71"/>
      <c r="AD209" s="71"/>
      <c r="AE209" s="71"/>
    </row>
    <row r="210" customFormat="false" ht="28.4" hidden="false" customHeight="true" outlineLevel="0" collapsed="false">
      <c r="A210" s="62"/>
      <c r="B210" s="62"/>
      <c r="C210" s="62"/>
      <c r="D210" s="62"/>
      <c r="E210" s="62"/>
      <c r="F210" s="63"/>
      <c r="G210" s="61" t="s">
        <v>85</v>
      </c>
      <c r="H210" s="108" t="str">
        <f aca="false">ROUND(H209*81/1,2)&amp;" ppt"</f>
        <v>267.95 ppt</v>
      </c>
      <c r="I210" s="65" t="s">
        <v>40</v>
      </c>
      <c r="J210" s="109" t="str">
        <f aca="false">ROUND(J209*81/1,2)&amp;" ppt"</f>
        <v>63.22 ppt</v>
      </c>
      <c r="K210" s="108" t="str">
        <f aca="false">ROUND(K209*81/1,2)&amp;" ppt"</f>
        <v>898.29 ppt</v>
      </c>
      <c r="L210" s="65" t="s">
        <v>40</v>
      </c>
      <c r="M210" s="109" t="str">
        <f aca="false">ROUND(M209*81/1,2)&amp;" ppt"</f>
        <v>2471.31 ppt</v>
      </c>
      <c r="N210" s="108" t="str">
        <f aca="false">"&lt;"&amp;ROUND(RIGHT(N209,LEN(N209)-1)*1760/1000,2)&amp;" ppb"</f>
        <v>&lt;1.06 ppb</v>
      </c>
      <c r="O210" s="65"/>
      <c r="P210" s="80"/>
      <c r="Q210" s="108" t="str">
        <f aca="false">ROUND(Q209*246/1000,2)&amp;" ppb"</f>
        <v>0.09 ppb</v>
      </c>
      <c r="R210" s="65" t="s">
        <v>40</v>
      </c>
      <c r="S210" s="109" t="str">
        <f aca="false">ROUND(S209*246/1000,2)&amp;" ppb"</f>
        <v>0.19 ppb</v>
      </c>
      <c r="T210" s="108" t="str">
        <f aca="false">ROUND(T209*32300/1000000,2)&amp;" ppm"</f>
        <v>16.21 ppm</v>
      </c>
      <c r="U210" s="65" t="s">
        <v>40</v>
      </c>
      <c r="V210" s="109" t="str">
        <f aca="false">ROUND(V209*32300/1000000,2)&amp;" ppm"</f>
        <v>1.09 ppm</v>
      </c>
      <c r="W210" s="79"/>
      <c r="X210" s="65"/>
      <c r="Y210" s="80"/>
      <c r="Z210" s="79"/>
      <c r="AA210" s="65"/>
      <c r="AB210" s="80"/>
      <c r="AC210" s="81"/>
      <c r="AD210" s="65"/>
      <c r="AE210" s="82"/>
    </row>
    <row r="211" customFormat="false" ht="30" hidden="false" customHeight="true" outlineLevel="0" collapsed="false">
      <c r="A211" s="62"/>
      <c r="B211" s="62"/>
      <c r="C211" s="62"/>
      <c r="D211" s="62"/>
      <c r="E211" s="62"/>
      <c r="F211" s="63"/>
      <c r="G211" s="72" t="s">
        <v>29</v>
      </c>
      <c r="H211" s="42" t="s">
        <v>41</v>
      </c>
      <c r="I211" s="42"/>
      <c r="J211" s="42"/>
      <c r="K211" s="26"/>
      <c r="L211" s="27" t="s">
        <v>42</v>
      </c>
      <c r="M211" s="28"/>
      <c r="N211" s="43"/>
      <c r="O211" s="27" t="s">
        <v>43</v>
      </c>
      <c r="P211" s="44"/>
      <c r="Q211" s="43"/>
      <c r="R211" s="27" t="s">
        <v>44</v>
      </c>
      <c r="S211" s="44"/>
      <c r="T211" s="29"/>
      <c r="U211" s="27"/>
      <c r="V211" s="45"/>
      <c r="W211" s="29"/>
      <c r="X211" s="27"/>
      <c r="Y211" s="45"/>
      <c r="Z211" s="29"/>
      <c r="AA211" s="27"/>
      <c r="AB211" s="45"/>
      <c r="AC211" s="26"/>
      <c r="AD211" s="27"/>
      <c r="AE211" s="28"/>
    </row>
    <row r="212" customFormat="false" ht="27.6" hidden="false" customHeight="true" outlineLevel="0" collapsed="false">
      <c r="A212" s="110"/>
      <c r="B212" s="110"/>
      <c r="C212" s="62"/>
      <c r="D212" s="62"/>
      <c r="E212" s="62"/>
      <c r="F212" s="63"/>
      <c r="G212" s="61" t="s">
        <v>83</v>
      </c>
      <c r="H212" s="64" t="n">
        <v>2300.5</v>
      </c>
      <c r="I212" s="70" t="s">
        <v>40</v>
      </c>
      <c r="J212" s="76" t="n">
        <v>1355</v>
      </c>
      <c r="K212" s="64" t="n">
        <v>2.4308</v>
      </c>
      <c r="L212" s="70" t="s">
        <v>40</v>
      </c>
      <c r="M212" s="76" t="n">
        <v>3.233</v>
      </c>
      <c r="N212" s="102" t="s">
        <v>280</v>
      </c>
      <c r="O212" s="70"/>
      <c r="P212" s="66"/>
      <c r="Q212" s="64" t="n">
        <v>6.605</v>
      </c>
      <c r="R212" s="70" t="s">
        <v>40</v>
      </c>
      <c r="S212" s="66" t="n">
        <v>1.395</v>
      </c>
      <c r="T212" s="79"/>
      <c r="U212" s="111"/>
      <c r="V212" s="111"/>
      <c r="W212" s="79"/>
      <c r="X212" s="65"/>
      <c r="Y212" s="66"/>
      <c r="Z212" s="81"/>
      <c r="AA212" s="65"/>
      <c r="AB212" s="82"/>
      <c r="AC212" s="79"/>
      <c r="AD212" s="65"/>
      <c r="AE212" s="66"/>
    </row>
    <row r="213" customFormat="false" ht="29.2" hidden="false" customHeight="true" outlineLevel="0" collapsed="false">
      <c r="A213" s="112"/>
      <c r="B213" s="112"/>
      <c r="C213" s="73"/>
      <c r="D213" s="73"/>
      <c r="E213" s="73"/>
      <c r="F213" s="74"/>
      <c r="G213" s="61" t="s">
        <v>85</v>
      </c>
      <c r="H213" s="108" t="str">
        <f aca="false">ROUND(H212*81/1000,2)&amp;" ppb"</f>
        <v>186.34 ppb</v>
      </c>
      <c r="I213" s="65" t="s">
        <v>40</v>
      </c>
      <c r="J213" s="109" t="str">
        <f aca="false">ROUND(J212*81/1000,2)&amp;" ppb"</f>
        <v>109.76 ppb</v>
      </c>
      <c r="K213" s="79"/>
      <c r="L213" s="70"/>
      <c r="M213" s="80"/>
      <c r="N213" s="64"/>
      <c r="O213" s="65"/>
      <c r="P213" s="66"/>
      <c r="Q213" s="108" t="str">
        <f aca="false">ROUND(Q212*246/1000,2)&amp;" ppb"</f>
        <v>1.62 ppb</v>
      </c>
      <c r="R213" s="65" t="s">
        <v>40</v>
      </c>
      <c r="S213" s="109" t="str">
        <f aca="false">ROUND(S212*246/1000,2)&amp;" ppb"</f>
        <v>0.34 ppb</v>
      </c>
      <c r="T213" s="79"/>
      <c r="U213" s="80"/>
      <c r="V213" s="80"/>
      <c r="W213" s="64"/>
      <c r="X213" s="65"/>
      <c r="Y213" s="80"/>
      <c r="Z213" s="81"/>
      <c r="AA213" s="80"/>
      <c r="AB213" s="80"/>
      <c r="AC213" s="79"/>
      <c r="AD213" s="65"/>
      <c r="AE213" s="80"/>
    </row>
    <row r="214" customFormat="false" ht="34.3" hidden="false" customHeight="true" outlineLevel="0" collapsed="false">
      <c r="A214" s="100" t="s">
        <v>281</v>
      </c>
      <c r="B214" s="20" t="s">
        <v>238</v>
      </c>
      <c r="C214" s="103" t="s">
        <v>282</v>
      </c>
      <c r="D214" s="22" t="n">
        <v>13.395</v>
      </c>
      <c r="E214" s="88" t="n">
        <v>201006</v>
      </c>
      <c r="F214" s="24" t="n">
        <v>44110</v>
      </c>
      <c r="G214" s="25" t="s">
        <v>29</v>
      </c>
      <c r="H214" s="26"/>
      <c r="I214" s="27" t="s">
        <v>30</v>
      </c>
      <c r="J214" s="28"/>
      <c r="K214" s="26"/>
      <c r="L214" s="27" t="s">
        <v>31</v>
      </c>
      <c r="M214" s="28"/>
      <c r="N214" s="26"/>
      <c r="O214" s="27" t="s">
        <v>32</v>
      </c>
      <c r="P214" s="28"/>
      <c r="Q214" s="26"/>
      <c r="R214" s="27" t="s">
        <v>33</v>
      </c>
      <c r="S214" s="28"/>
      <c r="T214" s="29"/>
      <c r="U214" s="27" t="s">
        <v>34</v>
      </c>
      <c r="V214" s="28"/>
      <c r="W214" s="26"/>
      <c r="X214" s="27" t="s">
        <v>35</v>
      </c>
      <c r="Y214" s="28"/>
      <c r="Z214" s="26"/>
      <c r="AA214" s="27" t="s">
        <v>36</v>
      </c>
      <c r="AB214" s="28"/>
      <c r="AC214" s="30" t="s">
        <v>37</v>
      </c>
      <c r="AD214" s="30"/>
      <c r="AE214" s="30"/>
    </row>
    <row r="215" customFormat="false" ht="35.3" hidden="false" customHeight="true" outlineLevel="0" collapsed="false">
      <c r="A215" s="31" t="s">
        <v>260</v>
      </c>
      <c r="B215" s="31" t="s">
        <v>283</v>
      </c>
      <c r="C215" s="31"/>
      <c r="D215" s="31"/>
      <c r="E215" s="31"/>
      <c r="F215" s="32" t="n">
        <v>44124</v>
      </c>
      <c r="G215" s="25" t="s">
        <v>83</v>
      </c>
      <c r="H215" s="33" t="n">
        <v>1.353</v>
      </c>
      <c r="I215" s="34" t="s">
        <v>40</v>
      </c>
      <c r="J215" s="35" t="n">
        <v>0.5589</v>
      </c>
      <c r="K215" s="89" t="s">
        <v>284</v>
      </c>
      <c r="L215" s="34"/>
      <c r="M215" s="35"/>
      <c r="N215" s="33" t="n">
        <v>0.417</v>
      </c>
      <c r="O215" s="34" t="s">
        <v>40</v>
      </c>
      <c r="P215" s="35" t="n">
        <v>0.2379</v>
      </c>
      <c r="Q215" s="89" t="s">
        <v>285</v>
      </c>
      <c r="R215" s="34"/>
      <c r="S215" s="35"/>
      <c r="T215" s="33" t="n">
        <v>100.12</v>
      </c>
      <c r="U215" s="34" t="s">
        <v>40</v>
      </c>
      <c r="V215" s="35" t="n">
        <v>11.32</v>
      </c>
      <c r="W215" s="33" t="n">
        <v>0.4959</v>
      </c>
      <c r="X215" s="39" t="s">
        <v>40</v>
      </c>
      <c r="Y215" s="35" t="n">
        <v>0.3941</v>
      </c>
      <c r="Z215" s="89" t="s">
        <v>286</v>
      </c>
      <c r="AA215" s="34"/>
      <c r="AB215" s="35"/>
      <c r="AC215" s="40"/>
      <c r="AD215" s="40"/>
      <c r="AE215" s="40"/>
    </row>
    <row r="216" customFormat="false" ht="28.4" hidden="false" customHeight="true" outlineLevel="0" collapsed="false">
      <c r="A216" s="31"/>
      <c r="B216" s="31"/>
      <c r="C216" s="31"/>
      <c r="D216" s="31"/>
      <c r="E216" s="31"/>
      <c r="F216" s="32"/>
      <c r="G216" s="25" t="s">
        <v>85</v>
      </c>
      <c r="H216" s="104" t="str">
        <f aca="false">ROUND(H215*81/1,2)&amp;" ppt"</f>
        <v>109.59 ppt</v>
      </c>
      <c r="I216" s="34" t="s">
        <v>40</v>
      </c>
      <c r="J216" s="105" t="str">
        <f aca="false">ROUND(J215*81/1,2)&amp;" ppt"</f>
        <v>45.27 ppt</v>
      </c>
      <c r="K216" s="104" t="str">
        <f aca="false">"&lt;"&amp;ROUND(RIGHT(K215,LEN(K215)-1)*81/1000,2)&amp;" ppb"</f>
        <v>&lt;2.4 ppb</v>
      </c>
      <c r="L216" s="34"/>
      <c r="M216" s="105"/>
      <c r="N216" s="104" t="str">
        <f aca="false">ROUND(N215*1760/1000,2)&amp;" ppb"</f>
        <v>0.73 ppb</v>
      </c>
      <c r="O216" s="34" t="s">
        <v>40</v>
      </c>
      <c r="P216" s="105" t="str">
        <f aca="false">ROUND(P215*1760/1000,2)&amp;" ppb"</f>
        <v>0.42 ppb</v>
      </c>
      <c r="Q216" s="104" t="str">
        <f aca="false">"&lt;"&amp;ROUND(RIGHT(Q215,LEN(Q215)-1)*246/1000,2)&amp;" ppb"</f>
        <v>&lt;0.26 ppb</v>
      </c>
      <c r="R216" s="34"/>
      <c r="S216" s="53"/>
      <c r="T216" s="104" t="str">
        <f aca="false">ROUND(T215*32300/1000,2)&amp;" ppb"</f>
        <v>3233.88 ppb</v>
      </c>
      <c r="U216" s="34" t="s">
        <v>40</v>
      </c>
      <c r="V216" s="105" t="str">
        <f aca="false">ROUND(V215*32300/1000,2)&amp;" ppb"</f>
        <v>365.64 ppb</v>
      </c>
      <c r="W216" s="52"/>
      <c r="X216" s="34"/>
      <c r="Y216" s="53"/>
      <c r="Z216" s="52"/>
      <c r="AA216" s="34"/>
      <c r="AB216" s="53"/>
      <c r="AC216" s="54"/>
      <c r="AD216" s="34"/>
      <c r="AE216" s="55"/>
    </row>
    <row r="217" customFormat="false" ht="30" hidden="false" customHeight="true" outlineLevel="0" collapsed="false">
      <c r="A217" s="31"/>
      <c r="B217" s="31"/>
      <c r="C217" s="31"/>
      <c r="D217" s="31"/>
      <c r="E217" s="31"/>
      <c r="F217" s="32"/>
      <c r="G217" s="41" t="s">
        <v>29</v>
      </c>
      <c r="H217" s="42" t="s">
        <v>41</v>
      </c>
      <c r="I217" s="42"/>
      <c r="J217" s="42"/>
      <c r="K217" s="26"/>
      <c r="L217" s="27" t="s">
        <v>42</v>
      </c>
      <c r="M217" s="28"/>
      <c r="N217" s="43"/>
      <c r="O217" s="27" t="s">
        <v>43</v>
      </c>
      <c r="P217" s="44"/>
      <c r="Q217" s="43"/>
      <c r="R217" s="27" t="s">
        <v>44</v>
      </c>
      <c r="S217" s="44"/>
      <c r="T217" s="29"/>
      <c r="U217" s="27"/>
      <c r="V217" s="45"/>
      <c r="W217" s="29"/>
      <c r="X217" s="27"/>
      <c r="Y217" s="45"/>
      <c r="Z217" s="29"/>
      <c r="AA217" s="27"/>
      <c r="AB217" s="45"/>
      <c r="AC217" s="26"/>
      <c r="AD217" s="27"/>
      <c r="AE217" s="28"/>
    </row>
    <row r="218" customFormat="false" ht="27.6" hidden="false" customHeight="true" outlineLevel="0" collapsed="false">
      <c r="A218" s="90"/>
      <c r="B218" s="90"/>
      <c r="C218" s="31"/>
      <c r="D218" s="31"/>
      <c r="E218" s="31"/>
      <c r="F218" s="32"/>
      <c r="G218" s="25" t="s">
        <v>83</v>
      </c>
      <c r="H218" s="33" t="n">
        <v>881.22</v>
      </c>
      <c r="I218" s="39" t="s">
        <v>40</v>
      </c>
      <c r="J218" s="49" t="n">
        <v>989.9</v>
      </c>
      <c r="K218" s="33" t="n">
        <v>10.405</v>
      </c>
      <c r="L218" s="39" t="s">
        <v>40</v>
      </c>
      <c r="M218" s="49" t="n">
        <v>3.225</v>
      </c>
      <c r="N218" s="33" t="n">
        <v>0.33892</v>
      </c>
      <c r="O218" s="39" t="s">
        <v>40</v>
      </c>
      <c r="P218" s="35" t="n">
        <v>0.2337</v>
      </c>
      <c r="Q218" s="33" t="n">
        <v>1.877</v>
      </c>
      <c r="R218" s="39" t="s">
        <v>40</v>
      </c>
      <c r="S218" s="35" t="n">
        <v>0.9873</v>
      </c>
      <c r="T218" s="52"/>
      <c r="U218" s="91"/>
      <c r="V218" s="91"/>
      <c r="W218" s="52"/>
      <c r="X218" s="34"/>
      <c r="Y218" s="35"/>
      <c r="Z218" s="54"/>
      <c r="AA218" s="34"/>
      <c r="AB218" s="55"/>
      <c r="AC218" s="52"/>
      <c r="AD218" s="34"/>
      <c r="AE218" s="35"/>
    </row>
    <row r="219" customFormat="false" ht="29.2" hidden="false" customHeight="true" outlineLevel="0" collapsed="false">
      <c r="A219" s="106"/>
      <c r="B219" s="106"/>
      <c r="C219" s="46"/>
      <c r="D219" s="46"/>
      <c r="E219" s="46"/>
      <c r="F219" s="47"/>
      <c r="G219" s="25" t="s">
        <v>85</v>
      </c>
      <c r="H219" s="104" t="str">
        <f aca="false">ROUND(H218*81/1000,2)&amp;" ppb"</f>
        <v>71.38 ppb</v>
      </c>
      <c r="I219" s="34" t="s">
        <v>40</v>
      </c>
      <c r="J219" s="105" t="str">
        <f aca="false">ROUND(J218*81/1000,2)&amp;" ppb"</f>
        <v>80.18 ppb</v>
      </c>
      <c r="K219" s="52"/>
      <c r="L219" s="39"/>
      <c r="M219" s="53"/>
      <c r="N219" s="33"/>
      <c r="O219" s="34"/>
      <c r="P219" s="35"/>
      <c r="Q219" s="104" t="str">
        <f aca="false">ROUND(Q218*246/1000,2)&amp;" ppb"</f>
        <v>0.46 ppb</v>
      </c>
      <c r="R219" s="34" t="s">
        <v>40</v>
      </c>
      <c r="S219" s="105" t="str">
        <f aca="false">ROUND(S218*246/1000,2)&amp;" ppb"</f>
        <v>0.24 ppb</v>
      </c>
      <c r="T219" s="52"/>
      <c r="U219" s="53"/>
      <c r="V219" s="53"/>
      <c r="W219" s="33"/>
      <c r="X219" s="34"/>
      <c r="Y219" s="53"/>
      <c r="Z219" s="54"/>
      <c r="AA219" s="53"/>
      <c r="AB219" s="53"/>
      <c r="AC219" s="52"/>
      <c r="AD219" s="34"/>
      <c r="AE219" s="53"/>
    </row>
    <row r="220" customFormat="false" ht="34.3" hidden="false" customHeight="true" outlineLevel="0" collapsed="false">
      <c r="A220" s="101" t="s">
        <v>287</v>
      </c>
      <c r="B220" s="56" t="s">
        <v>238</v>
      </c>
      <c r="C220" s="107" t="s">
        <v>288</v>
      </c>
      <c r="D220" s="58" t="n">
        <v>10.743</v>
      </c>
      <c r="E220" s="59" t="n">
        <v>201023</v>
      </c>
      <c r="F220" s="60" t="n">
        <v>44127</v>
      </c>
      <c r="G220" s="61" t="s">
        <v>29</v>
      </c>
      <c r="H220" s="26"/>
      <c r="I220" s="27" t="s">
        <v>30</v>
      </c>
      <c r="J220" s="28"/>
      <c r="K220" s="26"/>
      <c r="L220" s="27" t="s">
        <v>31</v>
      </c>
      <c r="M220" s="28"/>
      <c r="N220" s="26"/>
      <c r="O220" s="27" t="s">
        <v>32</v>
      </c>
      <c r="P220" s="28"/>
      <c r="Q220" s="26"/>
      <c r="R220" s="27" t="s">
        <v>33</v>
      </c>
      <c r="S220" s="28"/>
      <c r="T220" s="29"/>
      <c r="U220" s="27" t="s">
        <v>34</v>
      </c>
      <c r="V220" s="28"/>
      <c r="W220" s="26"/>
      <c r="X220" s="27" t="s">
        <v>35</v>
      </c>
      <c r="Y220" s="28"/>
      <c r="Z220" s="26"/>
      <c r="AA220" s="27" t="s">
        <v>36</v>
      </c>
      <c r="AB220" s="28"/>
      <c r="AC220" s="30" t="s">
        <v>37</v>
      </c>
      <c r="AD220" s="30"/>
      <c r="AE220" s="30"/>
    </row>
    <row r="221" customFormat="false" ht="41.75" hidden="false" customHeight="true" outlineLevel="0" collapsed="false">
      <c r="A221" s="62" t="s">
        <v>289</v>
      </c>
      <c r="B221" s="62" t="s">
        <v>290</v>
      </c>
      <c r="C221" s="62"/>
      <c r="D221" s="62"/>
      <c r="E221" s="62"/>
      <c r="F221" s="63" t="n">
        <v>44138</v>
      </c>
      <c r="G221" s="61" t="s">
        <v>83</v>
      </c>
      <c r="H221" s="64" t="n">
        <v>1.5</v>
      </c>
      <c r="I221" s="65" t="s">
        <v>40</v>
      </c>
      <c r="J221" s="66" t="n">
        <v>0.62</v>
      </c>
      <c r="K221" s="64" t="n">
        <v>27.39</v>
      </c>
      <c r="L221" s="65" t="s">
        <v>40</v>
      </c>
      <c r="M221" s="66" t="n">
        <v>23.77</v>
      </c>
      <c r="N221" s="64" t="n">
        <v>0.279</v>
      </c>
      <c r="O221" s="65" t="s">
        <v>40</v>
      </c>
      <c r="P221" s="66" t="n">
        <v>0.2828</v>
      </c>
      <c r="Q221" s="64" t="n">
        <v>0.3211</v>
      </c>
      <c r="R221" s="65" t="s">
        <v>40</v>
      </c>
      <c r="S221" s="66" t="n">
        <v>0.6553</v>
      </c>
      <c r="T221" s="64" t="n">
        <v>56.582</v>
      </c>
      <c r="U221" s="65" t="s">
        <v>40</v>
      </c>
      <c r="V221" s="66" t="n">
        <v>9.839</v>
      </c>
      <c r="W221" s="64" t="n">
        <v>1.2519</v>
      </c>
      <c r="X221" s="70" t="s">
        <v>40</v>
      </c>
      <c r="Y221" s="66" t="n">
        <v>0.4744</v>
      </c>
      <c r="Z221" s="64" t="n">
        <v>0.1718</v>
      </c>
      <c r="AA221" s="65" t="s">
        <v>40</v>
      </c>
      <c r="AB221" s="66" t="n">
        <v>0.2352</v>
      </c>
      <c r="AC221" s="71"/>
      <c r="AD221" s="71"/>
      <c r="AE221" s="71"/>
    </row>
    <row r="222" customFormat="false" ht="28.4" hidden="false" customHeight="true" outlineLevel="0" collapsed="false">
      <c r="A222" s="62"/>
      <c r="B222" s="62"/>
      <c r="C222" s="62"/>
      <c r="D222" s="62"/>
      <c r="E222" s="62"/>
      <c r="F222" s="63"/>
      <c r="G222" s="61" t="s">
        <v>85</v>
      </c>
      <c r="H222" s="108" t="str">
        <f aca="false">ROUND(H221*81/1000,2)&amp;" ppb"</f>
        <v>0.12 ppb</v>
      </c>
      <c r="I222" s="65" t="s">
        <v>40</v>
      </c>
      <c r="J222" s="109" t="str">
        <f aca="false">ROUND(J221*81/1000,2)&amp;" ppb"</f>
        <v>0.05 ppb</v>
      </c>
      <c r="K222" s="108" t="str">
        <f aca="false">ROUND(K221*81/1000,2)&amp;" ppb"</f>
        <v>2.22 ppb</v>
      </c>
      <c r="L222" s="65" t="s">
        <v>40</v>
      </c>
      <c r="M222" s="109" t="str">
        <f aca="false">ROUND(M221*81/1000,2)&amp;" ppb"</f>
        <v>1.93 ppb</v>
      </c>
      <c r="N222" s="108" t="str">
        <f aca="false">ROUND(N221*1760/1000,2)&amp;" ppb"</f>
        <v>0.49 ppb</v>
      </c>
      <c r="O222" s="65" t="s">
        <v>40</v>
      </c>
      <c r="P222" s="109" t="str">
        <f aca="false">ROUND(P221*1760/1000,2)&amp;" ppb"</f>
        <v>0.5 ppb</v>
      </c>
      <c r="Q222" s="108" t="str">
        <f aca="false">ROUND(Q221*246/1000,2)&amp;" ppb"</f>
        <v>0.08 ppb</v>
      </c>
      <c r="R222" s="65" t="s">
        <v>40</v>
      </c>
      <c r="S222" s="109" t="str">
        <f aca="false">ROUND(S221*246/1000,2)&amp;" ppb"</f>
        <v>0.16 ppb</v>
      </c>
      <c r="T222" s="108" t="str">
        <f aca="false">ROUND(T221*32300/1000000,2)&amp;" ppm"</f>
        <v>1.83 ppm</v>
      </c>
      <c r="U222" s="65" t="s">
        <v>40</v>
      </c>
      <c r="V222" s="109" t="str">
        <f aca="false">ROUND(V221*32300/1000000,2)&amp;" ppm"</f>
        <v>0.32 ppm</v>
      </c>
      <c r="W222" s="79"/>
      <c r="X222" s="65"/>
      <c r="Y222" s="80"/>
      <c r="Z222" s="79"/>
      <c r="AA222" s="65"/>
      <c r="AB222" s="80"/>
      <c r="AC222" s="81"/>
      <c r="AD222" s="65"/>
      <c r="AE222" s="82"/>
    </row>
    <row r="223" customFormat="false" ht="30" hidden="false" customHeight="true" outlineLevel="0" collapsed="false">
      <c r="A223" s="62"/>
      <c r="B223" s="62"/>
      <c r="C223" s="62"/>
      <c r="D223" s="62"/>
      <c r="E223" s="62"/>
      <c r="F223" s="63"/>
      <c r="G223" s="72" t="s">
        <v>29</v>
      </c>
      <c r="H223" s="42" t="s">
        <v>41</v>
      </c>
      <c r="I223" s="42"/>
      <c r="J223" s="42"/>
      <c r="K223" s="26"/>
      <c r="L223" s="27" t="s">
        <v>42</v>
      </c>
      <c r="M223" s="28"/>
      <c r="N223" s="43"/>
      <c r="O223" s="27" t="s">
        <v>43</v>
      </c>
      <c r="P223" s="44"/>
      <c r="Q223" s="43"/>
      <c r="R223" s="27" t="s">
        <v>44</v>
      </c>
      <c r="S223" s="44"/>
      <c r="T223" s="29"/>
      <c r="U223" s="27"/>
      <c r="V223" s="45"/>
      <c r="W223" s="29"/>
      <c r="X223" s="27"/>
      <c r="Y223" s="45"/>
      <c r="Z223" s="29"/>
      <c r="AA223" s="27"/>
      <c r="AB223" s="45"/>
      <c r="AC223" s="26"/>
      <c r="AD223" s="27"/>
      <c r="AE223" s="28"/>
    </row>
    <row r="224" customFormat="false" ht="27.6" hidden="false" customHeight="true" outlineLevel="0" collapsed="false">
      <c r="A224" s="110"/>
      <c r="B224" s="110"/>
      <c r="C224" s="62"/>
      <c r="D224" s="62"/>
      <c r="E224" s="62"/>
      <c r="F224" s="63"/>
      <c r="G224" s="61" t="s">
        <v>83</v>
      </c>
      <c r="H224" s="64" t="n">
        <v>23258</v>
      </c>
      <c r="I224" s="70" t="s">
        <v>40</v>
      </c>
      <c r="J224" s="66" t="n">
        <v>29210</v>
      </c>
      <c r="K224" s="64" t="n">
        <v>13.734</v>
      </c>
      <c r="L224" s="70" t="s">
        <v>40</v>
      </c>
      <c r="M224" s="76" t="n">
        <v>3.761</v>
      </c>
      <c r="N224" s="102" t="s">
        <v>279</v>
      </c>
      <c r="O224" s="70"/>
      <c r="P224" s="66"/>
      <c r="Q224" s="64" t="n">
        <v>0.159</v>
      </c>
      <c r="R224" s="70" t="s">
        <v>40</v>
      </c>
      <c r="S224" s="66" t="n">
        <v>0.9299</v>
      </c>
      <c r="T224" s="79"/>
      <c r="U224" s="111"/>
      <c r="V224" s="111"/>
      <c r="W224" s="79"/>
      <c r="X224" s="65"/>
      <c r="Y224" s="66"/>
      <c r="Z224" s="81"/>
      <c r="AA224" s="65"/>
      <c r="AB224" s="82"/>
      <c r="AC224" s="79"/>
      <c r="AD224" s="65"/>
      <c r="AE224" s="66"/>
    </row>
    <row r="225" customFormat="false" ht="29.2" hidden="false" customHeight="true" outlineLevel="0" collapsed="false">
      <c r="A225" s="112"/>
      <c r="B225" s="112"/>
      <c r="C225" s="73"/>
      <c r="D225" s="73"/>
      <c r="E225" s="73"/>
      <c r="F225" s="74"/>
      <c r="G225" s="61" t="s">
        <v>85</v>
      </c>
      <c r="H225" s="108" t="str">
        <f aca="false">ROUND(H224*81/1000,2)&amp;" ppb"</f>
        <v>1883.9 ppb</v>
      </c>
      <c r="I225" s="65" t="s">
        <v>40</v>
      </c>
      <c r="J225" s="109" t="str">
        <f aca="false">ROUND(J224*81/1000,2)&amp;" ppb"</f>
        <v>2366.01 ppb</v>
      </c>
      <c r="K225" s="79"/>
      <c r="L225" s="70"/>
      <c r="M225" s="80"/>
      <c r="N225" s="64"/>
      <c r="O225" s="65"/>
      <c r="P225" s="66"/>
      <c r="Q225" s="108" t="str">
        <f aca="false">ROUND(Q224*246/1000,2)&amp;" ppb"</f>
        <v>0.04 ppb</v>
      </c>
      <c r="R225" s="65" t="s">
        <v>40</v>
      </c>
      <c r="S225" s="109" t="str">
        <f aca="false">ROUND(S224*246/1000,2)&amp;" ppb"</f>
        <v>0.23 ppb</v>
      </c>
      <c r="T225" s="79"/>
      <c r="U225" s="80"/>
      <c r="V225" s="80"/>
      <c r="W225" s="64"/>
      <c r="X225" s="65"/>
      <c r="Y225" s="80"/>
      <c r="Z225" s="81"/>
      <c r="AA225" s="80"/>
      <c r="AB225" s="80"/>
      <c r="AC225" s="79"/>
      <c r="AD225" s="65"/>
      <c r="AE225" s="80"/>
    </row>
    <row r="226" customFormat="false" ht="34.3" hidden="false" customHeight="true" outlineLevel="0" collapsed="false">
      <c r="A226" s="100" t="s">
        <v>291</v>
      </c>
      <c r="B226" s="20" t="s">
        <v>238</v>
      </c>
      <c r="C226" s="103" t="s">
        <v>292</v>
      </c>
      <c r="D226" s="22" t="n">
        <v>11.146</v>
      </c>
      <c r="E226" s="88" t="n">
        <v>201106</v>
      </c>
      <c r="F226" s="24" t="n">
        <v>44141</v>
      </c>
      <c r="G226" s="25" t="s">
        <v>29</v>
      </c>
      <c r="H226" s="26"/>
      <c r="I226" s="27" t="s">
        <v>30</v>
      </c>
      <c r="J226" s="28"/>
      <c r="K226" s="26"/>
      <c r="L226" s="27" t="s">
        <v>31</v>
      </c>
      <c r="M226" s="28"/>
      <c r="N226" s="26"/>
      <c r="O226" s="27" t="s">
        <v>32</v>
      </c>
      <c r="P226" s="28"/>
      <c r="Q226" s="26"/>
      <c r="R226" s="27" t="s">
        <v>33</v>
      </c>
      <c r="S226" s="28"/>
      <c r="T226" s="29"/>
      <c r="U226" s="27" t="s">
        <v>34</v>
      </c>
      <c r="V226" s="28"/>
      <c r="W226" s="26"/>
      <c r="X226" s="27" t="s">
        <v>35</v>
      </c>
      <c r="Y226" s="28"/>
      <c r="Z226" s="26"/>
      <c r="AA226" s="27" t="s">
        <v>36</v>
      </c>
      <c r="AB226" s="28"/>
      <c r="AC226" s="30" t="s">
        <v>37</v>
      </c>
      <c r="AD226" s="30"/>
      <c r="AE226" s="30"/>
    </row>
    <row r="227" customFormat="false" ht="34.55" hidden="false" customHeight="true" outlineLevel="0" collapsed="false">
      <c r="A227" s="31" t="s">
        <v>240</v>
      </c>
      <c r="B227" s="31" t="s">
        <v>293</v>
      </c>
      <c r="C227" s="31"/>
      <c r="D227" s="31"/>
      <c r="E227" s="31"/>
      <c r="F227" s="32" t="n">
        <v>44152</v>
      </c>
      <c r="G227" s="25" t="s">
        <v>83</v>
      </c>
      <c r="H227" s="89" t="s">
        <v>48</v>
      </c>
      <c r="I227" s="34"/>
      <c r="J227" s="35"/>
      <c r="K227" s="89" t="s">
        <v>294</v>
      </c>
      <c r="L227" s="34"/>
      <c r="M227" s="35"/>
      <c r="N227" s="33" t="n">
        <v>0.4023</v>
      </c>
      <c r="O227" s="34" t="s">
        <v>40</v>
      </c>
      <c r="P227" s="35" t="n">
        <v>0.2632</v>
      </c>
      <c r="Q227" s="89" t="s">
        <v>295</v>
      </c>
      <c r="R227" s="34"/>
      <c r="S227" s="35"/>
      <c r="T227" s="33" t="n">
        <v>35.529</v>
      </c>
      <c r="U227" s="34" t="s">
        <v>40</v>
      </c>
      <c r="V227" s="35" t="n">
        <v>8.902</v>
      </c>
      <c r="W227" s="33" t="n">
        <v>0.61398</v>
      </c>
      <c r="X227" s="39" t="s">
        <v>40</v>
      </c>
      <c r="Y227" s="35" t="n">
        <v>0.4425</v>
      </c>
      <c r="Z227" s="89" t="s">
        <v>296</v>
      </c>
      <c r="AA227" s="34"/>
      <c r="AB227" s="35"/>
      <c r="AC227" s="40"/>
      <c r="AD227" s="40"/>
      <c r="AE227" s="40"/>
    </row>
    <row r="228" customFormat="false" ht="28.4" hidden="false" customHeight="true" outlineLevel="0" collapsed="false">
      <c r="A228" s="31"/>
      <c r="B228" s="31"/>
      <c r="C228" s="31"/>
      <c r="D228" s="31"/>
      <c r="E228" s="31"/>
      <c r="F228" s="32"/>
      <c r="G228" s="25" t="s">
        <v>85</v>
      </c>
      <c r="H228" s="104" t="str">
        <f aca="false">"&lt;"&amp;ROUND(RIGHT(H227,LEN(H227)-1)*81/1,2)&amp;" ppt"</f>
        <v>&lt;79.38 ppt</v>
      </c>
      <c r="I228" s="34"/>
      <c r="J228" s="105"/>
      <c r="K228" s="104" t="str">
        <f aca="false">"&lt;"&amp;ROUND(RIGHT(K227,LEN(K227)-1)*81/1000,2)&amp;" ppb"</f>
        <v>&lt;1.36 ppb</v>
      </c>
      <c r="L228" s="34"/>
      <c r="M228" s="105"/>
      <c r="N228" s="104" t="str">
        <f aca="false">ROUND(N227*1760/1000,2)&amp;" ppb"</f>
        <v>0.71 ppb</v>
      </c>
      <c r="O228" s="34" t="s">
        <v>40</v>
      </c>
      <c r="P228" s="105" t="str">
        <f aca="false">ROUND(P227*1760/1000,2)&amp;" ppb"</f>
        <v>0.46 ppb</v>
      </c>
      <c r="Q228" s="104" t="str">
        <f aca="false">"&lt;"&amp;ROUND(RIGHT(Q227,LEN(Q227)-1)*246/1000,2)&amp;" ppb"</f>
        <v>&lt;0.15 ppb</v>
      </c>
      <c r="R228" s="34"/>
      <c r="S228" s="35"/>
      <c r="T228" s="104" t="str">
        <f aca="false">ROUND(T227*32300/1000,2)&amp;" ppb"</f>
        <v>1147.59 ppb</v>
      </c>
      <c r="U228" s="34" t="s">
        <v>40</v>
      </c>
      <c r="V228" s="105" t="str">
        <f aca="false">ROUND(V227*32300/1000,2)&amp;" ppb"</f>
        <v>287.53 ppb</v>
      </c>
      <c r="W228" s="52"/>
      <c r="X228" s="34"/>
      <c r="Y228" s="53"/>
      <c r="Z228" s="52"/>
      <c r="AA228" s="34"/>
      <c r="AB228" s="53"/>
      <c r="AC228" s="54"/>
      <c r="AD228" s="34"/>
      <c r="AE228" s="55"/>
    </row>
    <row r="229" customFormat="false" ht="30" hidden="false" customHeight="true" outlineLevel="0" collapsed="false">
      <c r="A229" s="31"/>
      <c r="B229" s="31"/>
      <c r="C229" s="31"/>
      <c r="D229" s="31"/>
      <c r="E229" s="31"/>
      <c r="F229" s="32"/>
      <c r="G229" s="41" t="s">
        <v>29</v>
      </c>
      <c r="H229" s="42" t="s">
        <v>41</v>
      </c>
      <c r="I229" s="42"/>
      <c r="J229" s="42"/>
      <c r="K229" s="26"/>
      <c r="L229" s="27" t="s">
        <v>42</v>
      </c>
      <c r="M229" s="28"/>
      <c r="N229" s="43"/>
      <c r="O229" s="27" t="s">
        <v>43</v>
      </c>
      <c r="P229" s="44"/>
      <c r="Q229" s="43"/>
      <c r="R229" s="27" t="s">
        <v>44</v>
      </c>
      <c r="S229" s="44"/>
      <c r="T229" s="29"/>
      <c r="U229" s="27"/>
      <c r="V229" s="45"/>
      <c r="W229" s="29"/>
      <c r="X229" s="27"/>
      <c r="Y229" s="45"/>
      <c r="Z229" s="29"/>
      <c r="AA229" s="27"/>
      <c r="AB229" s="45"/>
      <c r="AC229" s="26"/>
      <c r="AD229" s="27"/>
      <c r="AE229" s="28"/>
    </row>
    <row r="230" customFormat="false" ht="27.6" hidden="false" customHeight="true" outlineLevel="0" collapsed="false">
      <c r="A230" s="90"/>
      <c r="B230" s="90"/>
      <c r="C230" s="31"/>
      <c r="D230" s="31"/>
      <c r="E230" s="31"/>
      <c r="F230" s="32"/>
      <c r="G230" s="25" t="s">
        <v>83</v>
      </c>
      <c r="H230" s="33" t="n">
        <v>1542.4</v>
      </c>
      <c r="I230" s="39" t="s">
        <v>40</v>
      </c>
      <c r="J230" s="49" t="n">
        <v>1182</v>
      </c>
      <c r="K230" s="33" t="n">
        <v>14.09</v>
      </c>
      <c r="L230" s="39" t="s">
        <v>40</v>
      </c>
      <c r="M230" s="49" t="n">
        <v>3.542</v>
      </c>
      <c r="N230" s="89" t="s">
        <v>271</v>
      </c>
      <c r="O230" s="39"/>
      <c r="P230" s="35"/>
      <c r="Q230" s="89" t="s">
        <v>297</v>
      </c>
      <c r="R230" s="39"/>
      <c r="S230" s="35"/>
      <c r="T230" s="52"/>
      <c r="U230" s="91"/>
      <c r="V230" s="91"/>
      <c r="W230" s="52"/>
      <c r="X230" s="34"/>
      <c r="Y230" s="35"/>
      <c r="Z230" s="54"/>
      <c r="AA230" s="34"/>
      <c r="AB230" s="55"/>
      <c r="AC230" s="52"/>
      <c r="AD230" s="34"/>
      <c r="AE230" s="35"/>
    </row>
    <row r="231" customFormat="false" ht="29.2" hidden="false" customHeight="true" outlineLevel="0" collapsed="false">
      <c r="A231" s="106"/>
      <c r="B231" s="106"/>
      <c r="C231" s="46"/>
      <c r="D231" s="46"/>
      <c r="E231" s="46"/>
      <c r="F231" s="47"/>
      <c r="G231" s="25" t="s">
        <v>85</v>
      </c>
      <c r="H231" s="104" t="str">
        <f aca="false">ROUND(H230*81/1000,2)&amp;" ppb"</f>
        <v>124.93 ppb</v>
      </c>
      <c r="I231" s="34" t="s">
        <v>40</v>
      </c>
      <c r="J231" s="105" t="str">
        <f aca="false">ROUND(J230*81/1000,2)&amp;" ppb"</f>
        <v>95.74 ppb</v>
      </c>
      <c r="K231" s="52"/>
      <c r="L231" s="39"/>
      <c r="M231" s="53"/>
      <c r="N231" s="33"/>
      <c r="O231" s="34"/>
      <c r="P231" s="35"/>
      <c r="Q231" s="104" t="str">
        <f aca="false">"&lt;"&amp;ROUND(RIGHT(Q230,LEN(Q230)-1)*246/1000,2)&amp;" ppb"</f>
        <v>&lt;0.21 ppb</v>
      </c>
      <c r="R231" s="34"/>
      <c r="S231" s="35"/>
      <c r="T231" s="52"/>
      <c r="U231" s="53"/>
      <c r="V231" s="53"/>
      <c r="W231" s="33"/>
      <c r="X231" s="34"/>
      <c r="Y231" s="53"/>
      <c r="Z231" s="54"/>
      <c r="AA231" s="53"/>
      <c r="AB231" s="53"/>
      <c r="AC231" s="52"/>
      <c r="AD231" s="34"/>
      <c r="AE231" s="53"/>
    </row>
    <row r="232" customFormat="false" ht="34.3" hidden="false" customHeight="true" outlineLevel="0" collapsed="false">
      <c r="A232" s="101" t="s">
        <v>298</v>
      </c>
      <c r="B232" s="56" t="s">
        <v>299</v>
      </c>
      <c r="C232" s="107" t="s">
        <v>300</v>
      </c>
      <c r="D232" s="58" t="n">
        <v>2.93</v>
      </c>
      <c r="E232" s="59" t="n">
        <v>201020</v>
      </c>
      <c r="F232" s="60" t="n">
        <v>44124</v>
      </c>
      <c r="G232" s="61" t="s">
        <v>29</v>
      </c>
      <c r="H232" s="26"/>
      <c r="I232" s="27" t="s">
        <v>30</v>
      </c>
      <c r="J232" s="28"/>
      <c r="K232" s="26"/>
      <c r="L232" s="27" t="s">
        <v>31</v>
      </c>
      <c r="M232" s="28"/>
      <c r="N232" s="26"/>
      <c r="O232" s="27" t="s">
        <v>32</v>
      </c>
      <c r="P232" s="28"/>
      <c r="Q232" s="26"/>
      <c r="R232" s="27" t="s">
        <v>33</v>
      </c>
      <c r="S232" s="28"/>
      <c r="T232" s="29"/>
      <c r="U232" s="27" t="s">
        <v>34</v>
      </c>
      <c r="V232" s="28"/>
      <c r="W232" s="26"/>
      <c r="X232" s="27" t="s">
        <v>35</v>
      </c>
      <c r="Y232" s="28"/>
      <c r="Z232" s="26"/>
      <c r="AA232" s="27" t="s">
        <v>36</v>
      </c>
      <c r="AB232" s="28"/>
      <c r="AC232" s="30" t="s">
        <v>37</v>
      </c>
      <c r="AD232" s="30"/>
      <c r="AE232" s="30"/>
    </row>
    <row r="233" customFormat="false" ht="36.9" hidden="false" customHeight="true" outlineLevel="0" collapsed="false">
      <c r="A233" s="62" t="s">
        <v>301</v>
      </c>
      <c r="B233" s="62" t="s">
        <v>302</v>
      </c>
      <c r="C233" s="62"/>
      <c r="D233" s="62"/>
      <c r="E233" s="62"/>
      <c r="F233" s="63" t="n">
        <v>44127</v>
      </c>
      <c r="G233" s="61" t="s">
        <v>83</v>
      </c>
      <c r="H233" s="64" t="n">
        <v>7917</v>
      </c>
      <c r="I233" s="65" t="s">
        <v>40</v>
      </c>
      <c r="J233" s="66" t="n">
        <v>172.9</v>
      </c>
      <c r="K233" s="64" t="n">
        <v>17980</v>
      </c>
      <c r="L233" s="65" t="s">
        <v>40</v>
      </c>
      <c r="M233" s="66" t="n">
        <v>1656</v>
      </c>
      <c r="N233" s="64" t="n">
        <v>422.1</v>
      </c>
      <c r="O233" s="65" t="s">
        <v>40</v>
      </c>
      <c r="P233" s="66" t="n">
        <v>18.84</v>
      </c>
      <c r="Q233" s="64" t="n">
        <v>6592</v>
      </c>
      <c r="R233" s="65" t="s">
        <v>40</v>
      </c>
      <c r="S233" s="66" t="n">
        <v>179.8</v>
      </c>
      <c r="T233" s="64" t="n">
        <v>381970</v>
      </c>
      <c r="U233" s="65" t="s">
        <v>40</v>
      </c>
      <c r="V233" s="66" t="n">
        <v>19550</v>
      </c>
      <c r="W233" s="77" t="s">
        <v>303</v>
      </c>
      <c r="X233" s="77" t="s">
        <v>40</v>
      </c>
      <c r="Y233" s="77" t="n">
        <v>508.4</v>
      </c>
      <c r="Z233" s="102" t="s">
        <v>304</v>
      </c>
      <c r="AA233" s="65"/>
      <c r="AB233" s="66"/>
      <c r="AC233" s="71"/>
      <c r="AD233" s="71"/>
      <c r="AE233" s="71"/>
    </row>
    <row r="234" customFormat="false" ht="28.4" hidden="false" customHeight="true" outlineLevel="0" collapsed="false">
      <c r="A234" s="62"/>
      <c r="B234" s="62"/>
      <c r="C234" s="62"/>
      <c r="D234" s="62"/>
      <c r="E234" s="62"/>
      <c r="F234" s="63"/>
      <c r="G234" s="61" t="s">
        <v>85</v>
      </c>
      <c r="H234" s="108" t="str">
        <f aca="false">ROUND(H233*81/1000,2)&amp;" ppb"</f>
        <v>641.28 ppb</v>
      </c>
      <c r="I234" s="65" t="s">
        <v>40</v>
      </c>
      <c r="J234" s="109" t="str">
        <f aca="false">ROUND(J233*81/1000,2)&amp;" ppb"</f>
        <v>14 ppb</v>
      </c>
      <c r="K234" s="108" t="str">
        <f aca="false">ROUND(K233*81/1000,2)&amp;" ppb"</f>
        <v>1456.38 ppb</v>
      </c>
      <c r="L234" s="65" t="s">
        <v>40</v>
      </c>
      <c r="M234" s="109" t="str">
        <f aca="false">ROUND(M233*81/1000,2)&amp;" ppb"</f>
        <v>134.14 ppb</v>
      </c>
      <c r="N234" s="108" t="str">
        <f aca="false">ROUND(N233*1760/1000,2)&amp;" ppb"</f>
        <v>742.9 ppb</v>
      </c>
      <c r="O234" s="65" t="s">
        <v>40</v>
      </c>
      <c r="P234" s="109" t="str">
        <f aca="false">ROUND(P233*1760/1000,2)&amp;" ppb"</f>
        <v>33.16 ppb</v>
      </c>
      <c r="Q234" s="108" t="str">
        <f aca="false">ROUND(Q233*246/1000,2)&amp;" ppb"</f>
        <v>1621.63 ppb</v>
      </c>
      <c r="R234" s="65" t="s">
        <v>40</v>
      </c>
      <c r="S234" s="109" t="str">
        <f aca="false">ROUND(S233*246/1000,2)&amp;" ppb"</f>
        <v>44.23 ppb</v>
      </c>
      <c r="T234" s="108" t="str">
        <f aca="false">ROUND(T233*32300/1000000,2)&amp;" ppm"</f>
        <v>12337.63 ppm</v>
      </c>
      <c r="U234" s="65" t="s">
        <v>40</v>
      </c>
      <c r="V234" s="109" t="str">
        <f aca="false">ROUND(V233*32300/1000000,2)&amp;" ppm"</f>
        <v>631.47 ppm</v>
      </c>
      <c r="W234" s="79"/>
      <c r="X234" s="65"/>
      <c r="Y234" s="80"/>
      <c r="Z234" s="79"/>
      <c r="AA234" s="65"/>
      <c r="AB234" s="80"/>
      <c r="AC234" s="81"/>
      <c r="AD234" s="65"/>
      <c r="AE234" s="82"/>
    </row>
    <row r="235" customFormat="false" ht="30" hidden="false" customHeight="true" outlineLevel="0" collapsed="false">
      <c r="A235" s="62"/>
      <c r="B235" s="62"/>
      <c r="C235" s="62"/>
      <c r="D235" s="62"/>
      <c r="E235" s="62"/>
      <c r="F235" s="63"/>
      <c r="G235" s="72" t="s">
        <v>29</v>
      </c>
      <c r="H235" s="42" t="s">
        <v>41</v>
      </c>
      <c r="I235" s="42"/>
      <c r="J235" s="42"/>
      <c r="K235" s="26"/>
      <c r="L235" s="27" t="s">
        <v>42</v>
      </c>
      <c r="M235" s="28"/>
      <c r="N235" s="43"/>
      <c r="O235" s="27" t="s">
        <v>43</v>
      </c>
      <c r="P235" s="44"/>
      <c r="Q235" s="43"/>
      <c r="R235" s="27" t="s">
        <v>44</v>
      </c>
      <c r="S235" s="44"/>
      <c r="T235" s="29"/>
      <c r="U235" s="27"/>
      <c r="V235" s="45"/>
      <c r="W235" s="29"/>
      <c r="X235" s="27"/>
      <c r="Y235" s="45"/>
      <c r="Z235" s="29"/>
      <c r="AA235" s="27"/>
      <c r="AB235" s="45"/>
      <c r="AC235" s="26"/>
      <c r="AD235" s="27"/>
      <c r="AE235" s="28"/>
    </row>
    <row r="236" customFormat="false" ht="27.6" hidden="false" customHeight="true" outlineLevel="0" collapsed="false">
      <c r="A236" s="110"/>
      <c r="B236" s="110"/>
      <c r="C236" s="62"/>
      <c r="D236" s="62"/>
      <c r="E236" s="62"/>
      <c r="F236" s="63"/>
      <c r="G236" s="61" t="s">
        <v>83</v>
      </c>
      <c r="H236" s="64" t="n">
        <v>455740</v>
      </c>
      <c r="I236" s="70" t="s">
        <v>40</v>
      </c>
      <c r="J236" s="76" t="n">
        <v>198800</v>
      </c>
      <c r="K236" s="77" t="s">
        <v>303</v>
      </c>
      <c r="L236" s="77" t="s">
        <v>40</v>
      </c>
      <c r="M236" s="77" t="n">
        <v>710.5</v>
      </c>
      <c r="N236" s="77" t="s">
        <v>303</v>
      </c>
      <c r="O236" s="77" t="s">
        <v>40</v>
      </c>
      <c r="P236" s="77" t="n">
        <v>18.84</v>
      </c>
      <c r="Q236" s="64" t="n">
        <v>6194</v>
      </c>
      <c r="R236" s="70" t="s">
        <v>40</v>
      </c>
      <c r="S236" s="66" t="n">
        <v>190.9</v>
      </c>
      <c r="T236" s="79"/>
      <c r="U236" s="111"/>
      <c r="V236" s="111"/>
      <c r="W236" s="79"/>
      <c r="X236" s="65"/>
      <c r="Y236" s="66"/>
      <c r="Z236" s="81"/>
      <c r="AA236" s="65"/>
      <c r="AB236" s="82"/>
      <c r="AC236" s="79"/>
      <c r="AD236" s="65"/>
      <c r="AE236" s="66"/>
    </row>
    <row r="237" customFormat="false" ht="29.2" hidden="false" customHeight="true" outlineLevel="0" collapsed="false">
      <c r="A237" s="112"/>
      <c r="B237" s="112"/>
      <c r="C237" s="73"/>
      <c r="D237" s="73"/>
      <c r="E237" s="73"/>
      <c r="F237" s="74"/>
      <c r="G237" s="61" t="s">
        <v>85</v>
      </c>
      <c r="H237" s="108" t="str">
        <f aca="false">ROUND(H236*81/1000,2)&amp;" ppb"</f>
        <v>36914.94 ppb</v>
      </c>
      <c r="I237" s="65" t="s">
        <v>40</v>
      </c>
      <c r="J237" s="109" t="str">
        <f aca="false">ROUND(J236*81/1000,2)&amp;" ppb"</f>
        <v>16102.8 ppb</v>
      </c>
      <c r="K237" s="79"/>
      <c r="L237" s="70"/>
      <c r="M237" s="80"/>
      <c r="N237" s="64"/>
      <c r="O237" s="65"/>
      <c r="P237" s="66"/>
      <c r="Q237" s="108" t="str">
        <f aca="false">ROUND(Q236*246/1000,2)&amp;" ppb"</f>
        <v>1523.72 ppb</v>
      </c>
      <c r="R237" s="65" t="s">
        <v>40</v>
      </c>
      <c r="S237" s="109" t="str">
        <f aca="false">ROUND(S236*246/1000,2)&amp;" ppb"</f>
        <v>46.96 ppb</v>
      </c>
      <c r="T237" s="79"/>
      <c r="U237" s="80"/>
      <c r="V237" s="80"/>
      <c r="W237" s="64"/>
      <c r="X237" s="65"/>
      <c r="Y237" s="80"/>
      <c r="Z237" s="81"/>
      <c r="AA237" s="80"/>
      <c r="AB237" s="80"/>
      <c r="AC237" s="79"/>
      <c r="AD237" s="65"/>
      <c r="AE237" s="80"/>
    </row>
    <row r="238" customFormat="false" ht="34.3" hidden="false" customHeight="true" outlineLevel="0" collapsed="false">
      <c r="A238" s="100" t="s">
        <v>305</v>
      </c>
      <c r="B238" s="20" t="s">
        <v>306</v>
      </c>
      <c r="C238" s="103" t="s">
        <v>307</v>
      </c>
      <c r="D238" s="22" t="n">
        <v>2.93</v>
      </c>
      <c r="E238" s="88" t="n">
        <v>201103</v>
      </c>
      <c r="F238" s="24" t="n">
        <v>44138</v>
      </c>
      <c r="G238" s="25" t="s">
        <v>29</v>
      </c>
      <c r="H238" s="26"/>
      <c r="I238" s="27" t="s">
        <v>30</v>
      </c>
      <c r="J238" s="28"/>
      <c r="K238" s="26"/>
      <c r="L238" s="27" t="s">
        <v>31</v>
      </c>
      <c r="M238" s="28"/>
      <c r="N238" s="26"/>
      <c r="O238" s="27" t="s">
        <v>32</v>
      </c>
      <c r="P238" s="28"/>
      <c r="Q238" s="26"/>
      <c r="R238" s="27" t="s">
        <v>33</v>
      </c>
      <c r="S238" s="28"/>
      <c r="T238" s="29"/>
      <c r="U238" s="27" t="s">
        <v>34</v>
      </c>
      <c r="V238" s="28"/>
      <c r="W238" s="26"/>
      <c r="X238" s="27" t="s">
        <v>35</v>
      </c>
      <c r="Y238" s="28"/>
      <c r="Z238" s="26"/>
      <c r="AA238" s="27" t="s">
        <v>36</v>
      </c>
      <c r="AB238" s="28"/>
      <c r="AC238" s="30" t="s">
        <v>37</v>
      </c>
      <c r="AD238" s="30"/>
      <c r="AE238" s="30"/>
    </row>
    <row r="239" customFormat="false" ht="31.4" hidden="false" customHeight="true" outlineLevel="0" collapsed="false">
      <c r="A239" s="31" t="s">
        <v>308</v>
      </c>
      <c r="B239" s="31" t="s">
        <v>309</v>
      </c>
      <c r="C239" s="31"/>
      <c r="D239" s="31"/>
      <c r="E239" s="31"/>
      <c r="F239" s="32" t="n">
        <v>44141</v>
      </c>
      <c r="G239" s="25" t="s">
        <v>83</v>
      </c>
      <c r="H239" s="33" t="n">
        <v>14950</v>
      </c>
      <c r="I239" s="34" t="s">
        <v>40</v>
      </c>
      <c r="J239" s="35" t="n">
        <v>305.7</v>
      </c>
      <c r="K239" s="33" t="n">
        <v>28000</v>
      </c>
      <c r="L239" s="34" t="s">
        <v>40</v>
      </c>
      <c r="M239" s="35" t="n">
        <v>2515</v>
      </c>
      <c r="N239" s="33" t="n">
        <v>765.4</v>
      </c>
      <c r="O239" s="34" t="s">
        <v>40</v>
      </c>
      <c r="P239" s="35" t="n">
        <v>27.2</v>
      </c>
      <c r="Q239" s="33" t="n">
        <v>16230</v>
      </c>
      <c r="R239" s="34" t="s">
        <v>40</v>
      </c>
      <c r="S239" s="35" t="n">
        <v>407.2</v>
      </c>
      <c r="T239" s="33" t="n">
        <v>513760</v>
      </c>
      <c r="U239" s="34" t="s">
        <v>40</v>
      </c>
      <c r="V239" s="35" t="n">
        <v>26280</v>
      </c>
      <c r="W239" s="50" t="s">
        <v>303</v>
      </c>
      <c r="X239" s="50"/>
      <c r="Y239" s="50"/>
      <c r="Z239" s="89" t="s">
        <v>310</v>
      </c>
      <c r="AA239" s="34"/>
      <c r="AB239" s="35"/>
      <c r="AC239" s="40"/>
      <c r="AD239" s="40"/>
      <c r="AE239" s="40"/>
    </row>
    <row r="240" customFormat="false" ht="31.4" hidden="false" customHeight="true" outlineLevel="0" collapsed="false">
      <c r="A240" s="31"/>
      <c r="B240" s="31"/>
      <c r="C240" s="31"/>
      <c r="D240" s="31"/>
      <c r="E240" s="31"/>
      <c r="F240" s="32"/>
      <c r="G240" s="25" t="s">
        <v>85</v>
      </c>
      <c r="H240" s="104" t="str">
        <f aca="false">ROUND(H239*81/1000,2)&amp;" ppb"</f>
        <v>1210.95 ppb</v>
      </c>
      <c r="I240" s="34" t="s">
        <v>40</v>
      </c>
      <c r="J240" s="105" t="str">
        <f aca="false">ROUND(J239*81/1000,2)&amp;" ppb"</f>
        <v>24.76 ppb</v>
      </c>
      <c r="K240" s="104" t="str">
        <f aca="false">ROUND(K239*81/1000,2)&amp;" ppb"</f>
        <v>2268 ppb</v>
      </c>
      <c r="L240" s="34" t="s">
        <v>40</v>
      </c>
      <c r="M240" s="105" t="str">
        <f aca="false">ROUND(M239*81/1000,2)&amp;" ppb"</f>
        <v>203.72 ppb</v>
      </c>
      <c r="N240" s="104" t="str">
        <f aca="false">ROUND(N239*1760/1000,2)&amp;" ppb"</f>
        <v>1347.1 ppb</v>
      </c>
      <c r="O240" s="34" t="s">
        <v>40</v>
      </c>
      <c r="P240" s="105" t="str">
        <f aca="false">ROUND(P239*1760/1000,2)&amp;" ppb"</f>
        <v>47.87 ppb</v>
      </c>
      <c r="Q240" s="104" t="str">
        <f aca="false">ROUND(Q239*246/1000,2)&amp;" ppb"</f>
        <v>3992.58 ppb</v>
      </c>
      <c r="R240" s="34" t="s">
        <v>40</v>
      </c>
      <c r="S240" s="105" t="str">
        <f aca="false">ROUND(S239*246/1000,2)&amp;" ppb"</f>
        <v>100.17 ppb</v>
      </c>
      <c r="T240" s="104" t="str">
        <f aca="false">ROUND(T239*32300/1000000,2)&amp;" ppm"</f>
        <v>16594.45 ppm</v>
      </c>
      <c r="U240" s="34" t="s">
        <v>40</v>
      </c>
      <c r="V240" s="105" t="str">
        <f aca="false">ROUND(V239*32300/1000000,2)&amp;" ppm"</f>
        <v>848.84 ppm</v>
      </c>
      <c r="W240" s="52"/>
      <c r="X240" s="34"/>
      <c r="Y240" s="53"/>
      <c r="Z240" s="52"/>
      <c r="AA240" s="34"/>
      <c r="AB240" s="53"/>
      <c r="AC240" s="54"/>
      <c r="AD240" s="34"/>
      <c r="AE240" s="55"/>
    </row>
    <row r="241" customFormat="false" ht="30" hidden="false" customHeight="true" outlineLevel="0" collapsed="false">
      <c r="A241" s="31"/>
      <c r="B241" s="31"/>
      <c r="C241" s="31"/>
      <c r="D241" s="31"/>
      <c r="E241" s="31"/>
      <c r="F241" s="32"/>
      <c r="G241" s="41" t="s">
        <v>29</v>
      </c>
      <c r="H241" s="42" t="s">
        <v>41</v>
      </c>
      <c r="I241" s="42"/>
      <c r="J241" s="42"/>
      <c r="K241" s="26"/>
      <c r="L241" s="27" t="s">
        <v>42</v>
      </c>
      <c r="M241" s="28"/>
      <c r="N241" s="43"/>
      <c r="O241" s="27" t="s">
        <v>43</v>
      </c>
      <c r="P241" s="44"/>
      <c r="Q241" s="43"/>
      <c r="R241" s="27" t="s">
        <v>44</v>
      </c>
      <c r="S241" s="44"/>
      <c r="T241" s="29"/>
      <c r="U241" s="27"/>
      <c r="V241" s="45"/>
      <c r="W241" s="29"/>
      <c r="X241" s="27"/>
      <c r="Y241" s="45"/>
      <c r="Z241" s="29"/>
      <c r="AA241" s="27"/>
      <c r="AB241" s="45"/>
      <c r="AC241" s="26"/>
      <c r="AD241" s="27"/>
      <c r="AE241" s="28"/>
    </row>
    <row r="242" customFormat="false" ht="27.6" hidden="false" customHeight="true" outlineLevel="0" collapsed="false">
      <c r="A242" s="90"/>
      <c r="B242" s="90"/>
      <c r="C242" s="31"/>
      <c r="D242" s="31"/>
      <c r="E242" s="31"/>
      <c r="F242" s="32"/>
      <c r="G242" s="25" t="s">
        <v>83</v>
      </c>
      <c r="H242" s="33" t="n">
        <v>156490</v>
      </c>
      <c r="I242" s="39" t="s">
        <v>40</v>
      </c>
      <c r="J242" s="49" t="n">
        <v>184600</v>
      </c>
      <c r="K242" s="50" t="s">
        <v>303</v>
      </c>
      <c r="L242" s="50"/>
      <c r="M242" s="50"/>
      <c r="N242" s="50" t="s">
        <v>303</v>
      </c>
      <c r="O242" s="50" t="s">
        <v>40</v>
      </c>
      <c r="P242" s="50" t="n">
        <v>24.88</v>
      </c>
      <c r="Q242" s="33" t="n">
        <v>14800</v>
      </c>
      <c r="R242" s="39" t="s">
        <v>40</v>
      </c>
      <c r="S242" s="35" t="n">
        <v>392.3</v>
      </c>
      <c r="T242" s="52"/>
      <c r="U242" s="91"/>
      <c r="V242" s="91"/>
      <c r="W242" s="52"/>
      <c r="X242" s="34"/>
      <c r="Y242" s="35"/>
      <c r="Z242" s="54"/>
      <c r="AA242" s="34"/>
      <c r="AB242" s="55"/>
      <c r="AC242" s="52"/>
      <c r="AD242" s="34"/>
      <c r="AE242" s="35"/>
    </row>
    <row r="243" customFormat="false" ht="29.2" hidden="false" customHeight="true" outlineLevel="0" collapsed="false">
      <c r="A243" s="106"/>
      <c r="B243" s="106"/>
      <c r="C243" s="46"/>
      <c r="D243" s="46"/>
      <c r="E243" s="46"/>
      <c r="F243" s="47"/>
      <c r="G243" s="25" t="s">
        <v>85</v>
      </c>
      <c r="H243" s="104" t="str">
        <f aca="false">ROUND(H242*81/1000,2)&amp;" ppb"</f>
        <v>12675.69 ppb</v>
      </c>
      <c r="I243" s="34" t="s">
        <v>40</v>
      </c>
      <c r="J243" s="105" t="str">
        <f aca="false">ROUND(J242*81/1000,2)&amp;" ppb"</f>
        <v>14952.6 ppb</v>
      </c>
      <c r="K243" s="52"/>
      <c r="L243" s="39"/>
      <c r="M243" s="53"/>
      <c r="N243" s="33"/>
      <c r="O243" s="34"/>
      <c r="P243" s="35"/>
      <c r="Q243" s="104" t="str">
        <f aca="false">ROUND(Q242*246/1000,2)&amp;" ppb"</f>
        <v>3640.8 ppb</v>
      </c>
      <c r="R243" s="34" t="s">
        <v>40</v>
      </c>
      <c r="S243" s="105" t="str">
        <f aca="false">ROUND(S242*246/1000,2)&amp;" ppb"</f>
        <v>96.51 ppb</v>
      </c>
      <c r="T243" s="52"/>
      <c r="U243" s="53"/>
      <c r="V243" s="53"/>
      <c r="W243" s="33"/>
      <c r="X243" s="34"/>
      <c r="Y243" s="53"/>
      <c r="Z243" s="54"/>
      <c r="AA243" s="53"/>
      <c r="AB243" s="53"/>
      <c r="AC243" s="52"/>
      <c r="AD243" s="34"/>
      <c r="AE243" s="53"/>
    </row>
    <row r="244" customFormat="false" ht="41.6" hidden="false" customHeight="true" outlineLevel="0" collapsed="false">
      <c r="A244" s="101" t="s">
        <v>311</v>
      </c>
      <c r="B244" s="56" t="s">
        <v>312</v>
      </c>
      <c r="C244" s="107" t="s">
        <v>313</v>
      </c>
      <c r="D244" s="58" t="n">
        <v>2.534</v>
      </c>
      <c r="E244" s="59" t="n">
        <v>201117</v>
      </c>
      <c r="F244" s="60" t="n">
        <v>44152</v>
      </c>
      <c r="G244" s="61" t="s">
        <v>29</v>
      </c>
      <c r="H244" s="26"/>
      <c r="I244" s="27" t="s">
        <v>30</v>
      </c>
      <c r="J244" s="28"/>
      <c r="K244" s="26"/>
      <c r="L244" s="27" t="s">
        <v>31</v>
      </c>
      <c r="M244" s="28"/>
      <c r="N244" s="26"/>
      <c r="O244" s="27" t="s">
        <v>32</v>
      </c>
      <c r="P244" s="28"/>
      <c r="Q244" s="26"/>
      <c r="R244" s="27" t="s">
        <v>33</v>
      </c>
      <c r="S244" s="28"/>
      <c r="T244" s="29"/>
      <c r="U244" s="27" t="s">
        <v>34</v>
      </c>
      <c r="V244" s="28"/>
      <c r="W244" s="26"/>
      <c r="X244" s="27" t="s">
        <v>35</v>
      </c>
      <c r="Y244" s="28"/>
      <c r="Z244" s="26"/>
      <c r="AA244" s="27" t="s">
        <v>36</v>
      </c>
      <c r="AB244" s="28"/>
      <c r="AC244" s="30" t="s">
        <v>37</v>
      </c>
      <c r="AD244" s="30"/>
      <c r="AE244" s="30"/>
    </row>
    <row r="245" customFormat="false" ht="31.4" hidden="false" customHeight="true" outlineLevel="0" collapsed="false">
      <c r="A245" s="62" t="s">
        <v>314</v>
      </c>
      <c r="B245" s="62" t="s">
        <v>315</v>
      </c>
      <c r="C245" s="62"/>
      <c r="D245" s="62"/>
      <c r="E245" s="62"/>
      <c r="F245" s="63" t="n">
        <v>44155</v>
      </c>
      <c r="G245" s="61" t="s">
        <v>83</v>
      </c>
      <c r="H245" s="64" t="n">
        <v>12370</v>
      </c>
      <c r="I245" s="65" t="s">
        <v>40</v>
      </c>
      <c r="J245" s="66" t="n">
        <v>263.6</v>
      </c>
      <c r="K245" s="64" t="n">
        <v>29950</v>
      </c>
      <c r="L245" s="65" t="s">
        <v>40</v>
      </c>
      <c r="M245" s="66" t="n">
        <v>2642</v>
      </c>
      <c r="N245" s="64" t="n">
        <v>606.5</v>
      </c>
      <c r="O245" s="65" t="s">
        <v>40</v>
      </c>
      <c r="P245" s="66" t="n">
        <v>25.82</v>
      </c>
      <c r="Q245" s="64" t="n">
        <v>16700</v>
      </c>
      <c r="R245" s="65" t="s">
        <v>40</v>
      </c>
      <c r="S245" s="66" t="n">
        <v>422.7</v>
      </c>
      <c r="T245" s="64" t="n">
        <v>572120</v>
      </c>
      <c r="U245" s="65" t="s">
        <v>40</v>
      </c>
      <c r="V245" s="66" t="n">
        <v>29270</v>
      </c>
      <c r="W245" s="77" t="s">
        <v>303</v>
      </c>
      <c r="X245" s="77"/>
      <c r="Y245" s="77"/>
      <c r="Z245" s="64" t="n">
        <v>17.15</v>
      </c>
      <c r="AA245" s="65" t="s">
        <v>40</v>
      </c>
      <c r="AB245" s="66" t="n">
        <v>25.66</v>
      </c>
      <c r="AC245" s="71"/>
      <c r="AD245" s="71"/>
      <c r="AE245" s="71"/>
    </row>
    <row r="246" customFormat="false" ht="31.4" hidden="false" customHeight="true" outlineLevel="0" collapsed="false">
      <c r="A246" s="62"/>
      <c r="B246" s="62"/>
      <c r="C246" s="62"/>
      <c r="D246" s="62"/>
      <c r="E246" s="62"/>
      <c r="F246" s="63"/>
      <c r="G246" s="61" t="s">
        <v>85</v>
      </c>
      <c r="H246" s="108" t="str">
        <f aca="false">ROUND(H245*81/1000,2)&amp;" ppb"</f>
        <v>1001.97 ppb</v>
      </c>
      <c r="I246" s="65" t="s">
        <v>40</v>
      </c>
      <c r="J246" s="109" t="str">
        <f aca="false">ROUND(J245*81/1000,2)&amp;" ppb"</f>
        <v>21.35 ppb</v>
      </c>
      <c r="K246" s="108" t="str">
        <f aca="false">ROUND(K245*81/1000,2)&amp;" ppb"</f>
        <v>2425.95 ppb</v>
      </c>
      <c r="L246" s="65" t="s">
        <v>40</v>
      </c>
      <c r="M246" s="109" t="str">
        <f aca="false">ROUND(M245*81/1000,2)&amp;" ppb"</f>
        <v>214 ppb</v>
      </c>
      <c r="N246" s="108" t="str">
        <f aca="false">ROUND(N245*1760/1000,2)&amp;" ppb"</f>
        <v>1067.44 ppb</v>
      </c>
      <c r="O246" s="65" t="s">
        <v>40</v>
      </c>
      <c r="P246" s="109" t="str">
        <f aca="false">ROUND(P245*1760/1000,2)&amp;" ppb"</f>
        <v>45.44 ppb</v>
      </c>
      <c r="Q246" s="108" t="str">
        <f aca="false">ROUND(Q245*246/1000,2)&amp;" ppb"</f>
        <v>4108.2 ppb</v>
      </c>
      <c r="R246" s="65" t="s">
        <v>40</v>
      </c>
      <c r="S246" s="109" t="str">
        <f aca="false">ROUND(S245*246/1000,2)&amp;" ppb"</f>
        <v>103.98 ppb</v>
      </c>
      <c r="T246" s="108" t="str">
        <f aca="false">ROUND(T245*32300/1000000,2)&amp;" ppm"</f>
        <v>18479.48 ppm</v>
      </c>
      <c r="U246" s="65" t="s">
        <v>40</v>
      </c>
      <c r="V246" s="109" t="str">
        <f aca="false">ROUND(V245*32300/1000000,2)&amp;" ppm"</f>
        <v>945.42 ppm</v>
      </c>
      <c r="W246" s="79"/>
      <c r="X246" s="65"/>
      <c r="Y246" s="80"/>
      <c r="Z246" s="79"/>
      <c r="AA246" s="65"/>
      <c r="AB246" s="80"/>
      <c r="AC246" s="81"/>
      <c r="AD246" s="65"/>
      <c r="AE246" s="82"/>
    </row>
    <row r="247" customFormat="false" ht="30" hidden="false" customHeight="true" outlineLevel="0" collapsed="false">
      <c r="A247" s="62"/>
      <c r="B247" s="62"/>
      <c r="C247" s="62"/>
      <c r="D247" s="62"/>
      <c r="E247" s="62"/>
      <c r="F247" s="63"/>
      <c r="G247" s="72" t="s">
        <v>29</v>
      </c>
      <c r="H247" s="42" t="s">
        <v>41</v>
      </c>
      <c r="I247" s="42"/>
      <c r="J247" s="42"/>
      <c r="K247" s="26"/>
      <c r="L247" s="27" t="s">
        <v>42</v>
      </c>
      <c r="M247" s="28"/>
      <c r="N247" s="43"/>
      <c r="O247" s="27" t="s">
        <v>43</v>
      </c>
      <c r="P247" s="44"/>
      <c r="Q247" s="43"/>
      <c r="R247" s="27" t="s">
        <v>44</v>
      </c>
      <c r="S247" s="44"/>
      <c r="T247" s="29"/>
      <c r="U247" s="27"/>
      <c r="V247" s="45"/>
      <c r="W247" s="29"/>
      <c r="X247" s="27"/>
      <c r="Y247" s="45"/>
      <c r="Z247" s="29"/>
      <c r="AA247" s="27"/>
      <c r="AB247" s="45"/>
      <c r="AC247" s="26"/>
      <c r="AD247" s="27"/>
      <c r="AE247" s="28"/>
    </row>
    <row r="248" customFormat="false" ht="27.6" hidden="false" customHeight="true" outlineLevel="0" collapsed="false">
      <c r="A248" s="110"/>
      <c r="B248" s="110"/>
      <c r="C248" s="62"/>
      <c r="D248" s="62"/>
      <c r="E248" s="62"/>
      <c r="F248" s="63"/>
      <c r="G248" s="61" t="s">
        <v>83</v>
      </c>
      <c r="H248" s="102" t="s">
        <v>316</v>
      </c>
      <c r="I248" s="70"/>
      <c r="J248" s="76"/>
      <c r="K248" s="77" t="s">
        <v>303</v>
      </c>
      <c r="L248" s="77"/>
      <c r="M248" s="77"/>
      <c r="N248" s="77" t="s">
        <v>303</v>
      </c>
      <c r="O248" s="77" t="s">
        <v>40</v>
      </c>
      <c r="P248" s="77" t="n">
        <v>30.21</v>
      </c>
      <c r="Q248" s="64" t="n">
        <v>16120</v>
      </c>
      <c r="R248" s="70" t="s">
        <v>40</v>
      </c>
      <c r="S248" s="66" t="n">
        <v>429.6</v>
      </c>
      <c r="T248" s="79"/>
      <c r="U248" s="111"/>
      <c r="V248" s="111"/>
      <c r="W248" s="79"/>
      <c r="X248" s="65"/>
      <c r="Y248" s="66"/>
      <c r="Z248" s="81"/>
      <c r="AA248" s="65"/>
      <c r="AB248" s="82"/>
      <c r="AC248" s="79"/>
      <c r="AD248" s="65"/>
      <c r="AE248" s="66"/>
    </row>
    <row r="249" customFormat="false" ht="29.2" hidden="false" customHeight="true" outlineLevel="0" collapsed="false">
      <c r="A249" s="112"/>
      <c r="B249" s="112"/>
      <c r="C249" s="73"/>
      <c r="D249" s="73"/>
      <c r="E249" s="73"/>
      <c r="F249" s="74"/>
      <c r="G249" s="61" t="s">
        <v>85</v>
      </c>
      <c r="H249" s="108" t="str">
        <f aca="false">"&lt;"&amp;ROUND(RIGHT(H248,LEN(H248)-1)*81/1000000,2)&amp;" ppm"</f>
        <v>&lt;21.55 ppm</v>
      </c>
      <c r="I249" s="70"/>
      <c r="J249" s="80"/>
      <c r="K249" s="79"/>
      <c r="L249" s="70"/>
      <c r="M249" s="80"/>
      <c r="N249" s="64"/>
      <c r="O249" s="65"/>
      <c r="P249" s="66"/>
      <c r="Q249" s="108" t="str">
        <f aca="false">ROUND(Q248*246/1000,2)&amp;" ppb"</f>
        <v>3965.52 ppb</v>
      </c>
      <c r="R249" s="65" t="s">
        <v>40</v>
      </c>
      <c r="S249" s="109" t="str">
        <f aca="false">ROUND(S248*246/1000,2)&amp;" ppb"</f>
        <v>105.68 ppb</v>
      </c>
      <c r="T249" s="79"/>
      <c r="U249" s="80"/>
      <c r="V249" s="80"/>
      <c r="W249" s="64"/>
      <c r="X249" s="65"/>
      <c r="Y249" s="80"/>
      <c r="Z249" s="81"/>
      <c r="AA249" s="80"/>
      <c r="AB249" s="80"/>
      <c r="AC249" s="79"/>
      <c r="AD249" s="65"/>
      <c r="AE249" s="80"/>
    </row>
    <row r="250" customFormat="false" ht="33.75" hidden="false" customHeight="true" outlineLevel="0" collapsed="false">
      <c r="A250" s="100" t="s">
        <v>317</v>
      </c>
      <c r="B250" s="20" t="s">
        <v>238</v>
      </c>
      <c r="C250" s="103" t="s">
        <v>318</v>
      </c>
      <c r="D250" s="22" t="n">
        <v>13.687</v>
      </c>
      <c r="E250" s="88" t="n">
        <v>201120</v>
      </c>
      <c r="F250" s="24" t="n">
        <v>44155</v>
      </c>
      <c r="G250" s="25" t="s">
        <v>29</v>
      </c>
      <c r="H250" s="26"/>
      <c r="I250" s="27" t="s">
        <v>30</v>
      </c>
      <c r="J250" s="28"/>
      <c r="K250" s="26"/>
      <c r="L250" s="27" t="s">
        <v>31</v>
      </c>
      <c r="M250" s="28"/>
      <c r="N250" s="26"/>
      <c r="O250" s="27" t="s">
        <v>32</v>
      </c>
      <c r="P250" s="28"/>
      <c r="Q250" s="26"/>
      <c r="R250" s="27" t="s">
        <v>33</v>
      </c>
      <c r="S250" s="28"/>
      <c r="T250" s="29"/>
      <c r="U250" s="27" t="s">
        <v>34</v>
      </c>
      <c r="V250" s="28"/>
      <c r="W250" s="26"/>
      <c r="X250" s="27" t="s">
        <v>35</v>
      </c>
      <c r="Y250" s="28"/>
      <c r="Z250" s="26"/>
      <c r="AA250" s="27" t="s">
        <v>36</v>
      </c>
      <c r="AB250" s="28"/>
      <c r="AC250" s="30" t="s">
        <v>37</v>
      </c>
      <c r="AD250" s="30"/>
      <c r="AE250" s="30"/>
    </row>
    <row r="251" customFormat="false" ht="33.75" hidden="false" customHeight="true" outlineLevel="0" collapsed="false">
      <c r="A251" s="31" t="s">
        <v>319</v>
      </c>
      <c r="B251" s="31" t="s">
        <v>320</v>
      </c>
      <c r="C251" s="31"/>
      <c r="D251" s="31"/>
      <c r="E251" s="31"/>
      <c r="F251" s="32" t="n">
        <v>44169</v>
      </c>
      <c r="G251" s="25" t="s">
        <v>83</v>
      </c>
      <c r="H251" s="33" t="n">
        <v>2.203</v>
      </c>
      <c r="I251" s="34" t="s">
        <v>40</v>
      </c>
      <c r="J251" s="35" t="n">
        <v>0.5796</v>
      </c>
      <c r="K251" s="33" t="n">
        <v>15.37</v>
      </c>
      <c r="L251" s="34" t="s">
        <v>40</v>
      </c>
      <c r="M251" s="35" t="n">
        <v>20.24</v>
      </c>
      <c r="N251" s="89" t="s">
        <v>321</v>
      </c>
      <c r="O251" s="34"/>
      <c r="P251" s="35"/>
      <c r="Q251" s="33" t="n">
        <v>0.9665</v>
      </c>
      <c r="R251" s="34" t="s">
        <v>40</v>
      </c>
      <c r="S251" s="35" t="n">
        <v>0.6031</v>
      </c>
      <c r="T251" s="33" t="n">
        <v>63.512</v>
      </c>
      <c r="U251" s="34" t="s">
        <v>40</v>
      </c>
      <c r="V251" s="35" t="n">
        <v>9.205</v>
      </c>
      <c r="W251" s="51" t="s">
        <v>247</v>
      </c>
      <c r="X251" s="34"/>
      <c r="Y251" s="38"/>
      <c r="Z251" s="89" t="s">
        <v>322</v>
      </c>
      <c r="AA251" s="34"/>
      <c r="AB251" s="35"/>
      <c r="AC251" s="40"/>
      <c r="AD251" s="40"/>
      <c r="AE251" s="40"/>
    </row>
    <row r="252" customFormat="false" ht="33.75" hidden="false" customHeight="true" outlineLevel="0" collapsed="false">
      <c r="A252" s="31"/>
      <c r="B252" s="31"/>
      <c r="C252" s="31"/>
      <c r="D252" s="31"/>
      <c r="E252" s="31"/>
      <c r="F252" s="32"/>
      <c r="G252" s="25" t="s">
        <v>85</v>
      </c>
      <c r="H252" s="104" t="str">
        <f aca="false">ROUND(H251*81/1,2)&amp;" ppt"</f>
        <v>178.44 ppt</v>
      </c>
      <c r="I252" s="34" t="s">
        <v>40</v>
      </c>
      <c r="J252" s="105" t="str">
        <f aca="false">ROUND(J251*81/1,2)&amp;" ppt"</f>
        <v>46.95 ppt</v>
      </c>
      <c r="K252" s="104" t="str">
        <f aca="false">ROUND(K251*81/1000,2)&amp;" ppb"</f>
        <v>1.24 ppb</v>
      </c>
      <c r="L252" s="34" t="s">
        <v>40</v>
      </c>
      <c r="M252" s="105" t="str">
        <f aca="false">ROUND(M251*81/1000,2)&amp;" ppb"</f>
        <v>1.64 ppb</v>
      </c>
      <c r="N252" s="104" t="str">
        <f aca="false">"&lt;"&amp;ROUND(RIGHT(N251,LEN(N251)-1)*1760/1000,2)&amp;" ppb"</f>
        <v>&lt;0.74 ppb</v>
      </c>
      <c r="O252" s="34"/>
      <c r="P252" s="105"/>
      <c r="Q252" s="104" t="str">
        <f aca="false">ROUND(Q251*246/1000,2)&amp;" ppb"</f>
        <v>0.24 ppb</v>
      </c>
      <c r="R252" s="34" t="s">
        <v>40</v>
      </c>
      <c r="S252" s="105" t="str">
        <f aca="false">ROUND(S251*246/1000,2)&amp;" ppb"</f>
        <v>0.15 ppb</v>
      </c>
      <c r="T252" s="104" t="str">
        <f aca="false">ROUND(T251*32300/1000,2)&amp;" ppb"</f>
        <v>2051.44 ppb</v>
      </c>
      <c r="U252" s="34" t="s">
        <v>40</v>
      </c>
      <c r="V252" s="105" t="str">
        <f aca="false">ROUND(V251*32300/1000,2)&amp;" ppb"</f>
        <v>297.32 ppb</v>
      </c>
      <c r="W252" s="52"/>
      <c r="X252" s="34"/>
      <c r="Y252" s="53"/>
      <c r="Z252" s="52"/>
      <c r="AA252" s="34"/>
      <c r="AB252" s="53"/>
      <c r="AC252" s="54"/>
      <c r="AD252" s="34"/>
      <c r="AE252" s="55"/>
    </row>
    <row r="253" customFormat="false" ht="33.75" hidden="false" customHeight="true" outlineLevel="0" collapsed="false">
      <c r="A253" s="31"/>
      <c r="B253" s="31"/>
      <c r="C253" s="31"/>
      <c r="D253" s="31"/>
      <c r="E253" s="31"/>
      <c r="F253" s="32"/>
      <c r="G253" s="41" t="s">
        <v>29</v>
      </c>
      <c r="H253" s="42" t="s">
        <v>41</v>
      </c>
      <c r="I253" s="42"/>
      <c r="J253" s="42"/>
      <c r="K253" s="26"/>
      <c r="L253" s="27" t="s">
        <v>42</v>
      </c>
      <c r="M253" s="28"/>
      <c r="N253" s="43"/>
      <c r="O253" s="27" t="s">
        <v>43</v>
      </c>
      <c r="P253" s="44"/>
      <c r="Q253" s="43"/>
      <c r="R253" s="27" t="s">
        <v>44</v>
      </c>
      <c r="S253" s="44"/>
      <c r="T253" s="29"/>
      <c r="U253" s="27"/>
      <c r="V253" s="45"/>
      <c r="W253" s="29"/>
      <c r="X253" s="27"/>
      <c r="Y253" s="45"/>
      <c r="Z253" s="29"/>
      <c r="AA253" s="27"/>
      <c r="AB253" s="45"/>
      <c r="AC253" s="26"/>
      <c r="AD253" s="27"/>
      <c r="AE253" s="28"/>
    </row>
    <row r="254" customFormat="false" ht="33.75" hidden="false" customHeight="true" outlineLevel="0" collapsed="false">
      <c r="A254" s="90"/>
      <c r="B254" s="90"/>
      <c r="C254" s="31"/>
      <c r="D254" s="31"/>
      <c r="E254" s="31"/>
      <c r="F254" s="32"/>
      <c r="G254" s="25" t="s">
        <v>83</v>
      </c>
      <c r="H254" s="89" t="s">
        <v>323</v>
      </c>
      <c r="I254" s="39"/>
      <c r="J254" s="35"/>
      <c r="K254" s="33" t="n">
        <v>57.033</v>
      </c>
      <c r="L254" s="39" t="s">
        <v>40</v>
      </c>
      <c r="M254" s="35" t="n">
        <v>5.721</v>
      </c>
      <c r="N254" s="89" t="s">
        <v>279</v>
      </c>
      <c r="O254" s="39"/>
      <c r="P254" s="35"/>
      <c r="Q254" s="33" t="n">
        <v>3.169</v>
      </c>
      <c r="R254" s="39" t="s">
        <v>40</v>
      </c>
      <c r="S254" s="35" t="n">
        <v>0.9504</v>
      </c>
      <c r="T254" s="52"/>
      <c r="U254" s="91"/>
      <c r="V254" s="91"/>
      <c r="W254" s="52"/>
      <c r="X254" s="34"/>
      <c r="Y254" s="35"/>
      <c r="Z254" s="54"/>
      <c r="AA254" s="34"/>
      <c r="AB254" s="55"/>
      <c r="AC254" s="52"/>
      <c r="AD254" s="34"/>
      <c r="AE254" s="35"/>
    </row>
    <row r="255" customFormat="false" ht="33.75" hidden="false" customHeight="true" outlineLevel="0" collapsed="false">
      <c r="A255" s="106"/>
      <c r="B255" s="106"/>
      <c r="C255" s="46"/>
      <c r="D255" s="46"/>
      <c r="E255" s="46"/>
      <c r="F255" s="47"/>
      <c r="G255" s="25" t="s">
        <v>85</v>
      </c>
      <c r="H255" s="104" t="str">
        <f aca="false">"&lt;"&amp;ROUND(RIGHT(H254,LEN(H254)-1)*81/1000,2)&amp;" ppb"</f>
        <v>&lt;111.86 ppb</v>
      </c>
      <c r="I255" s="34"/>
      <c r="J255" s="105"/>
      <c r="K255" s="52"/>
      <c r="L255" s="39"/>
      <c r="M255" s="53"/>
      <c r="N255" s="33"/>
      <c r="O255" s="34"/>
      <c r="P255" s="35"/>
      <c r="Q255" s="104" t="str">
        <f aca="false">ROUND(Q254*246/1000,2)&amp;" ppb"</f>
        <v>0.78 ppb</v>
      </c>
      <c r="R255" s="34" t="s">
        <v>40</v>
      </c>
      <c r="S255" s="105" t="str">
        <f aca="false">ROUND(S254*246/1000,2)&amp;" ppb"</f>
        <v>0.23 ppb</v>
      </c>
      <c r="T255" s="52"/>
      <c r="U255" s="53"/>
      <c r="V255" s="53"/>
      <c r="W255" s="33"/>
      <c r="X255" s="34"/>
      <c r="Y255" s="53"/>
      <c r="Z255" s="54"/>
      <c r="AA255" s="53"/>
      <c r="AB255" s="53"/>
      <c r="AC255" s="52"/>
      <c r="AD255" s="34"/>
      <c r="AE255" s="53"/>
    </row>
    <row r="256" customFormat="false" ht="34.3" hidden="false" customHeight="true" outlineLevel="0" collapsed="false">
      <c r="A256" s="101" t="s">
        <v>324</v>
      </c>
      <c r="B256" s="56" t="s">
        <v>238</v>
      </c>
      <c r="C256" s="107" t="s">
        <v>325</v>
      </c>
      <c r="D256" s="58" t="n">
        <v>13.777</v>
      </c>
      <c r="E256" s="59" t="n">
        <v>201204</v>
      </c>
      <c r="F256" s="60" t="n">
        <v>44169</v>
      </c>
      <c r="G256" s="61" t="s">
        <v>29</v>
      </c>
      <c r="H256" s="26"/>
      <c r="I256" s="27" t="s">
        <v>30</v>
      </c>
      <c r="J256" s="28"/>
      <c r="K256" s="26"/>
      <c r="L256" s="27" t="s">
        <v>31</v>
      </c>
      <c r="M256" s="28"/>
      <c r="N256" s="26"/>
      <c r="O256" s="27" t="s">
        <v>32</v>
      </c>
      <c r="P256" s="28"/>
      <c r="Q256" s="26"/>
      <c r="R256" s="27" t="s">
        <v>33</v>
      </c>
      <c r="S256" s="28"/>
      <c r="T256" s="29"/>
      <c r="U256" s="27" t="s">
        <v>34</v>
      </c>
      <c r="V256" s="28"/>
      <c r="W256" s="26"/>
      <c r="X256" s="27" t="s">
        <v>35</v>
      </c>
      <c r="Y256" s="28"/>
      <c r="Z256" s="26"/>
      <c r="AA256" s="27" t="s">
        <v>36</v>
      </c>
      <c r="AB256" s="28"/>
      <c r="AC256" s="30" t="s">
        <v>37</v>
      </c>
      <c r="AD256" s="30"/>
      <c r="AE256" s="30"/>
    </row>
    <row r="257" customFormat="false" ht="27.45" hidden="false" customHeight="true" outlineLevel="0" collapsed="false">
      <c r="A257" s="62" t="s">
        <v>326</v>
      </c>
      <c r="B257" s="62" t="s">
        <v>327</v>
      </c>
      <c r="C257" s="62"/>
      <c r="D257" s="62"/>
      <c r="E257" s="62"/>
      <c r="F257" s="63" t="n">
        <v>44183</v>
      </c>
      <c r="G257" s="61" t="s">
        <v>83</v>
      </c>
      <c r="H257" s="64" t="n">
        <v>0.8306</v>
      </c>
      <c r="I257" s="65" t="s">
        <v>40</v>
      </c>
      <c r="J257" s="66" t="n">
        <v>0.5845</v>
      </c>
      <c r="K257" s="102" t="s">
        <v>328</v>
      </c>
      <c r="L257" s="65"/>
      <c r="M257" s="66"/>
      <c r="N257" s="102" t="s">
        <v>329</v>
      </c>
      <c r="O257" s="65"/>
      <c r="P257" s="66"/>
      <c r="Q257" s="64" t="n">
        <v>0.064</v>
      </c>
      <c r="R257" s="65" t="s">
        <v>40</v>
      </c>
      <c r="S257" s="66" t="n">
        <v>0.5975</v>
      </c>
      <c r="T257" s="64" t="n">
        <v>167.44</v>
      </c>
      <c r="U257" s="65" t="s">
        <v>40</v>
      </c>
      <c r="V257" s="66" t="n">
        <v>15.2</v>
      </c>
      <c r="W257" s="64" t="n">
        <v>0.18371</v>
      </c>
      <c r="X257" s="70" t="s">
        <v>40</v>
      </c>
      <c r="Y257" s="66" t="n">
        <v>0.3529</v>
      </c>
      <c r="Z257" s="64" t="n">
        <v>0.2729</v>
      </c>
      <c r="AA257" s="65" t="s">
        <v>40</v>
      </c>
      <c r="AB257" s="66" t="n">
        <v>0.2459</v>
      </c>
      <c r="AC257" s="71"/>
      <c r="AD257" s="71"/>
      <c r="AE257" s="71"/>
    </row>
    <row r="258" customFormat="false" ht="28.4" hidden="false" customHeight="true" outlineLevel="0" collapsed="false">
      <c r="A258" s="62"/>
      <c r="B258" s="62"/>
      <c r="C258" s="62"/>
      <c r="D258" s="62"/>
      <c r="E258" s="62"/>
      <c r="F258" s="63"/>
      <c r="G258" s="61" t="s">
        <v>85</v>
      </c>
      <c r="H258" s="108" t="str">
        <f aca="false">ROUND(H257*81/1,2)&amp;" ppt"</f>
        <v>67.28 ppt</v>
      </c>
      <c r="I258" s="65" t="s">
        <v>40</v>
      </c>
      <c r="J258" s="109" t="str">
        <f aca="false">ROUND(J257*81/1,2)&amp;" ppt"</f>
        <v>47.34 ppt</v>
      </c>
      <c r="K258" s="108" t="str">
        <f aca="false">"&lt;"&amp;ROUND(RIGHT(K257,LEN(K257)-1)*81/1000,2)&amp;" ppb"</f>
        <v>&lt;2 ppb</v>
      </c>
      <c r="L258" s="65"/>
      <c r="M258" s="80"/>
      <c r="N258" s="108" t="str">
        <f aca="false">"&lt;"&amp;ROUND(RIGHT(N257,LEN(N257)-1)*1760/1000,2)&amp;" ppb"</f>
        <v>&lt;0.53 ppb</v>
      </c>
      <c r="O258" s="65"/>
      <c r="P258" s="80"/>
      <c r="Q258" s="108" t="str">
        <f aca="false">ROUND(Q257*246/1000,2)&amp;" ppb"</f>
        <v>0.02 ppb</v>
      </c>
      <c r="R258" s="65" t="s">
        <v>40</v>
      </c>
      <c r="S258" s="109" t="str">
        <f aca="false">ROUND(S257*246/1000,2)&amp;" ppb"</f>
        <v>0.15 ppb</v>
      </c>
      <c r="T258" s="108" t="str">
        <f aca="false">ROUND(T257*32300/1000000,2)&amp;" ppm"</f>
        <v>5.41 ppm</v>
      </c>
      <c r="U258" s="65" t="s">
        <v>40</v>
      </c>
      <c r="V258" s="109" t="str">
        <f aca="false">ROUND(V257*32300/1000000,2)&amp;" ppm"</f>
        <v>0.49 ppm</v>
      </c>
      <c r="W258" s="79"/>
      <c r="X258" s="65"/>
      <c r="Y258" s="80"/>
      <c r="Z258" s="79"/>
      <c r="AA258" s="65"/>
      <c r="AB258" s="80"/>
      <c r="AC258" s="81"/>
      <c r="AD258" s="65"/>
      <c r="AE258" s="82"/>
    </row>
    <row r="259" customFormat="false" ht="30" hidden="false" customHeight="true" outlineLevel="0" collapsed="false">
      <c r="A259" s="62"/>
      <c r="B259" s="62"/>
      <c r="C259" s="62"/>
      <c r="D259" s="62"/>
      <c r="E259" s="62"/>
      <c r="F259" s="63"/>
      <c r="G259" s="72" t="s">
        <v>29</v>
      </c>
      <c r="H259" s="42" t="s">
        <v>41</v>
      </c>
      <c r="I259" s="42"/>
      <c r="J259" s="42"/>
      <c r="K259" s="26"/>
      <c r="L259" s="27" t="s">
        <v>42</v>
      </c>
      <c r="M259" s="28"/>
      <c r="N259" s="43"/>
      <c r="O259" s="27" t="s">
        <v>43</v>
      </c>
      <c r="P259" s="44"/>
      <c r="Q259" s="43"/>
      <c r="R259" s="27" t="s">
        <v>44</v>
      </c>
      <c r="S259" s="44"/>
      <c r="T259" s="29"/>
      <c r="U259" s="27"/>
      <c r="V259" s="45"/>
      <c r="W259" s="29"/>
      <c r="X259" s="27"/>
      <c r="Y259" s="45"/>
      <c r="Z259" s="29"/>
      <c r="AA259" s="27"/>
      <c r="AB259" s="45"/>
      <c r="AC259" s="26"/>
      <c r="AD259" s="27"/>
      <c r="AE259" s="28"/>
    </row>
    <row r="260" customFormat="false" ht="27.6" hidden="false" customHeight="true" outlineLevel="0" collapsed="false">
      <c r="A260" s="110"/>
      <c r="B260" s="110"/>
      <c r="C260" s="62"/>
      <c r="D260" s="62"/>
      <c r="E260" s="62"/>
      <c r="F260" s="63"/>
      <c r="G260" s="61" t="s">
        <v>83</v>
      </c>
      <c r="H260" s="64" t="n">
        <v>977.51</v>
      </c>
      <c r="I260" s="70" t="s">
        <v>40</v>
      </c>
      <c r="J260" s="66" t="n">
        <v>1067</v>
      </c>
      <c r="K260" s="64" t="n">
        <v>5.128</v>
      </c>
      <c r="L260" s="70" t="s">
        <v>40</v>
      </c>
      <c r="M260" s="76" t="n">
        <v>2.804</v>
      </c>
      <c r="N260" s="64" t="n">
        <v>0.29759</v>
      </c>
      <c r="O260" s="70" t="s">
        <v>40</v>
      </c>
      <c r="P260" s="66" t="n">
        <v>0.2745</v>
      </c>
      <c r="Q260" s="64" t="n">
        <v>4.56</v>
      </c>
      <c r="R260" s="70" t="s">
        <v>40</v>
      </c>
      <c r="S260" s="66" t="n">
        <v>1.18</v>
      </c>
      <c r="T260" s="79"/>
      <c r="U260" s="111"/>
      <c r="V260" s="111"/>
      <c r="W260" s="79"/>
      <c r="X260" s="65"/>
      <c r="Y260" s="66"/>
      <c r="Z260" s="81"/>
      <c r="AA260" s="65"/>
      <c r="AB260" s="82"/>
      <c r="AC260" s="79"/>
      <c r="AD260" s="65"/>
      <c r="AE260" s="66"/>
    </row>
    <row r="261" customFormat="false" ht="29.2" hidden="false" customHeight="true" outlineLevel="0" collapsed="false">
      <c r="A261" s="112"/>
      <c r="B261" s="112"/>
      <c r="C261" s="73"/>
      <c r="D261" s="73"/>
      <c r="E261" s="73"/>
      <c r="F261" s="74"/>
      <c r="G261" s="61" t="s">
        <v>85</v>
      </c>
      <c r="H261" s="108" t="str">
        <f aca="false">ROUND(H260*81/1000,2)&amp;" ppb"</f>
        <v>79.18 ppb</v>
      </c>
      <c r="I261" s="65" t="s">
        <v>40</v>
      </c>
      <c r="J261" s="109" t="str">
        <f aca="false">ROUND(J260*81/1000,2)&amp;" ppb"</f>
        <v>86.43 ppb</v>
      </c>
      <c r="K261" s="79"/>
      <c r="L261" s="70"/>
      <c r="M261" s="80"/>
      <c r="N261" s="64"/>
      <c r="O261" s="65"/>
      <c r="P261" s="66"/>
      <c r="Q261" s="108" t="str">
        <f aca="false">ROUND(Q260*246/1000,2)&amp;" ppb"</f>
        <v>1.12 ppb</v>
      </c>
      <c r="R261" s="65" t="s">
        <v>40</v>
      </c>
      <c r="S261" s="109" t="str">
        <f aca="false">ROUND(S260*246/1000,2)&amp;" ppb"</f>
        <v>0.29 ppb</v>
      </c>
      <c r="T261" s="79"/>
      <c r="U261" s="80"/>
      <c r="V261" s="80"/>
      <c r="W261" s="64"/>
      <c r="X261" s="65"/>
      <c r="Y261" s="80"/>
      <c r="Z261" s="81"/>
      <c r="AA261" s="80"/>
      <c r="AB261" s="80"/>
      <c r="AC261" s="79"/>
      <c r="AD261" s="65"/>
      <c r="AE261" s="80"/>
    </row>
    <row r="262" customFormat="false" ht="34.3" hidden="false" customHeight="true" outlineLevel="0" collapsed="false">
      <c r="A262" s="100" t="s">
        <v>330</v>
      </c>
      <c r="B262" s="20" t="s">
        <v>331</v>
      </c>
      <c r="C262" s="103" t="s">
        <v>332</v>
      </c>
      <c r="D262" s="22" t="n">
        <v>23.652</v>
      </c>
      <c r="E262" s="88" t="n">
        <v>201218</v>
      </c>
      <c r="F262" s="24" t="n">
        <v>44183</v>
      </c>
      <c r="G262" s="25" t="s">
        <v>29</v>
      </c>
      <c r="H262" s="26"/>
      <c r="I262" s="27" t="s">
        <v>30</v>
      </c>
      <c r="J262" s="28"/>
      <c r="K262" s="26"/>
      <c r="L262" s="27" t="s">
        <v>31</v>
      </c>
      <c r="M262" s="28"/>
      <c r="N262" s="26"/>
      <c r="O262" s="27" t="s">
        <v>32</v>
      </c>
      <c r="P262" s="28"/>
      <c r="Q262" s="26"/>
      <c r="R262" s="27" t="s">
        <v>33</v>
      </c>
      <c r="S262" s="28"/>
      <c r="T262" s="29"/>
      <c r="U262" s="27" t="s">
        <v>34</v>
      </c>
      <c r="V262" s="28"/>
      <c r="W262" s="26"/>
      <c r="X262" s="27" t="s">
        <v>35</v>
      </c>
      <c r="Y262" s="28"/>
      <c r="Z262" s="26"/>
      <c r="AA262" s="27" t="s">
        <v>36</v>
      </c>
      <c r="AB262" s="28"/>
      <c r="AC262" s="30" t="s">
        <v>37</v>
      </c>
      <c r="AD262" s="30"/>
      <c r="AE262" s="30"/>
    </row>
    <row r="263" customFormat="false" ht="30.6" hidden="false" customHeight="true" outlineLevel="0" collapsed="false">
      <c r="A263" s="31" t="s">
        <v>333</v>
      </c>
      <c r="B263" s="31" t="s">
        <v>334</v>
      </c>
      <c r="C263" s="31"/>
      <c r="D263" s="31"/>
      <c r="E263" s="31" t="s">
        <v>335</v>
      </c>
      <c r="F263" s="32" t="n">
        <v>44207</v>
      </c>
      <c r="G263" s="25" t="s">
        <v>83</v>
      </c>
      <c r="H263" s="89" t="s">
        <v>336</v>
      </c>
      <c r="I263" s="34"/>
      <c r="J263" s="35"/>
      <c r="K263" s="89" t="s">
        <v>337</v>
      </c>
      <c r="L263" s="34"/>
      <c r="M263" s="35"/>
      <c r="N263" s="33" t="n">
        <v>0.8626</v>
      </c>
      <c r="O263" s="34" t="s">
        <v>40</v>
      </c>
      <c r="P263" s="35" t="n">
        <v>0.9022</v>
      </c>
      <c r="Q263" s="89" t="s">
        <v>338</v>
      </c>
      <c r="R263" s="34"/>
      <c r="S263" s="35"/>
      <c r="T263" s="33" t="n">
        <v>21.744</v>
      </c>
      <c r="U263" s="34" t="s">
        <v>40</v>
      </c>
      <c r="V263" s="35" t="n">
        <v>34.92</v>
      </c>
      <c r="W263" s="51" t="s">
        <v>339</v>
      </c>
      <c r="X263" s="34"/>
      <c r="Y263" s="38"/>
      <c r="Z263" s="89" t="s">
        <v>340</v>
      </c>
      <c r="AA263" s="34"/>
      <c r="AB263" s="35"/>
      <c r="AC263" s="40"/>
      <c r="AD263" s="40"/>
      <c r="AE263" s="40"/>
    </row>
    <row r="264" customFormat="false" ht="28.4" hidden="false" customHeight="true" outlineLevel="0" collapsed="false">
      <c r="A264" s="31"/>
      <c r="B264" s="31"/>
      <c r="C264" s="31"/>
      <c r="D264" s="31"/>
      <c r="E264" s="31"/>
      <c r="F264" s="32"/>
      <c r="G264" s="25" t="s">
        <v>85</v>
      </c>
      <c r="H264" s="104" t="str">
        <f aca="false">"&lt;"&amp;ROUND(RIGHT(H263,LEN(H263)-1)*81/1000,2)&amp;" ppb"</f>
        <v>&lt;0.27 ppb</v>
      </c>
      <c r="I264" s="34"/>
      <c r="J264" s="105"/>
      <c r="K264" s="104" t="str">
        <f aca="false">"&lt;"&amp;ROUND(RIGHT(K263,LEN(K263)-1)*81/1000,2)&amp;" ppb"</f>
        <v>&lt;7.97 ppb</v>
      </c>
      <c r="L264" s="34"/>
      <c r="M264" s="105"/>
      <c r="N264" s="104" t="str">
        <f aca="false">ROUND(N263*1760/1000,2)&amp;" ppb"</f>
        <v>1.52 ppb</v>
      </c>
      <c r="O264" s="34" t="s">
        <v>40</v>
      </c>
      <c r="P264" s="105" t="str">
        <f aca="false">ROUND(P263*1760/1000,2)&amp;" ppb"</f>
        <v>1.59 ppb</v>
      </c>
      <c r="Q264" s="104" t="str">
        <f aca="false">"&lt;"&amp;ROUND(RIGHT(Q263,LEN(Q263)-1)*246/1000,2)&amp;" ppb"</f>
        <v>&lt;1.08 ppb</v>
      </c>
      <c r="R264" s="34"/>
      <c r="S264" s="35"/>
      <c r="T264" s="104" t="str">
        <f aca="false">ROUND(T263*32300/1000,2)&amp;" ppb"</f>
        <v>702.33 ppb</v>
      </c>
      <c r="U264" s="34" t="s">
        <v>40</v>
      </c>
      <c r="V264" s="105" t="str">
        <f aca="false">ROUND(V263*32300/1000,2)&amp;" ppb"</f>
        <v>1127.92 ppb</v>
      </c>
      <c r="W264" s="52"/>
      <c r="X264" s="34"/>
      <c r="Y264" s="53"/>
      <c r="Z264" s="52"/>
      <c r="AA264" s="34"/>
      <c r="AB264" s="53"/>
      <c r="AC264" s="54"/>
      <c r="AD264" s="34"/>
      <c r="AE264" s="55"/>
    </row>
    <row r="265" customFormat="false" ht="30" hidden="false" customHeight="true" outlineLevel="0" collapsed="false">
      <c r="A265" s="31"/>
      <c r="B265" s="31"/>
      <c r="C265" s="31"/>
      <c r="D265" s="31"/>
      <c r="E265" s="31"/>
      <c r="F265" s="32"/>
      <c r="G265" s="41" t="s">
        <v>29</v>
      </c>
      <c r="H265" s="42" t="s">
        <v>41</v>
      </c>
      <c r="I265" s="42"/>
      <c r="J265" s="42"/>
      <c r="K265" s="26"/>
      <c r="L265" s="27" t="s">
        <v>42</v>
      </c>
      <c r="M265" s="28"/>
      <c r="N265" s="43"/>
      <c r="O265" s="27" t="s">
        <v>43</v>
      </c>
      <c r="P265" s="44"/>
      <c r="Q265" s="43"/>
      <c r="R265" s="27" t="s">
        <v>44</v>
      </c>
      <c r="S265" s="44"/>
      <c r="T265" s="29"/>
      <c r="U265" s="27"/>
      <c r="V265" s="45"/>
      <c r="W265" s="29"/>
      <c r="X265" s="27"/>
      <c r="Y265" s="45"/>
      <c r="Z265" s="29"/>
      <c r="AA265" s="27"/>
      <c r="AB265" s="45"/>
      <c r="AC265" s="26"/>
      <c r="AD265" s="27"/>
      <c r="AE265" s="28"/>
    </row>
    <row r="266" customFormat="false" ht="27.6" hidden="false" customHeight="true" outlineLevel="0" collapsed="false">
      <c r="A266" s="90"/>
      <c r="B266" s="90"/>
      <c r="C266" s="31"/>
      <c r="D266" s="31"/>
      <c r="E266" s="31"/>
      <c r="F266" s="32"/>
      <c r="G266" s="25" t="s">
        <v>83</v>
      </c>
      <c r="H266" s="33" t="n">
        <v>53891</v>
      </c>
      <c r="I266" s="39" t="s">
        <v>40</v>
      </c>
      <c r="J266" s="49" t="n">
        <v>34430</v>
      </c>
      <c r="K266" s="33" t="n">
        <v>5.0645</v>
      </c>
      <c r="L266" s="39" t="s">
        <v>40</v>
      </c>
      <c r="M266" s="49" t="n">
        <v>11.94</v>
      </c>
      <c r="N266" s="89" t="s">
        <v>341</v>
      </c>
      <c r="O266" s="39"/>
      <c r="P266" s="35"/>
      <c r="Q266" s="89" t="s">
        <v>342</v>
      </c>
      <c r="R266" s="39"/>
      <c r="S266" s="35"/>
      <c r="T266" s="52"/>
      <c r="U266" s="91"/>
      <c r="V266" s="91"/>
      <c r="W266" s="52"/>
      <c r="X266" s="34"/>
      <c r="Y266" s="35"/>
      <c r="Z266" s="54"/>
      <c r="AA266" s="34"/>
      <c r="AB266" s="55"/>
      <c r="AC266" s="52"/>
      <c r="AD266" s="34"/>
      <c r="AE266" s="35"/>
    </row>
    <row r="267" customFormat="false" ht="29.2" hidden="false" customHeight="true" outlineLevel="0" collapsed="false">
      <c r="A267" s="106"/>
      <c r="B267" s="106"/>
      <c r="C267" s="46"/>
      <c r="D267" s="46"/>
      <c r="E267" s="46"/>
      <c r="F267" s="47"/>
      <c r="G267" s="25" t="s">
        <v>85</v>
      </c>
      <c r="H267" s="104" t="str">
        <f aca="false">ROUND(H266*81/1000000,2)&amp;" ppm"</f>
        <v>4.37 ppm</v>
      </c>
      <c r="I267" s="34" t="s">
        <v>40</v>
      </c>
      <c r="J267" s="105" t="str">
        <f aca="false">ROUND(J266*81/1000000,2)&amp;" ppm"</f>
        <v>2.79 ppm</v>
      </c>
      <c r="K267" s="52"/>
      <c r="L267" s="39"/>
      <c r="M267" s="53"/>
      <c r="N267" s="33"/>
      <c r="O267" s="34"/>
      <c r="P267" s="35"/>
      <c r="Q267" s="104" t="str">
        <f aca="false">"&lt;"&amp;ROUND(RIGHT(Q266,LEN(Q266)-1)*246/1000,2)&amp;" ppb"</f>
        <v>&lt;1.31 ppb</v>
      </c>
      <c r="R267" s="34"/>
      <c r="S267" s="35"/>
      <c r="T267" s="52"/>
      <c r="U267" s="53"/>
      <c r="V267" s="53"/>
      <c r="W267" s="33"/>
      <c r="X267" s="34"/>
      <c r="Y267" s="53"/>
      <c r="Z267" s="54"/>
      <c r="AA267" s="53"/>
      <c r="AB267" s="53"/>
      <c r="AC267" s="52"/>
      <c r="AD267" s="34"/>
      <c r="AE267" s="53"/>
    </row>
    <row r="268" customFormat="false" ht="34.3" hidden="false" customHeight="true" outlineLevel="0" collapsed="false">
      <c r="A268" s="101" t="s">
        <v>343</v>
      </c>
      <c r="B268" s="56" t="s">
        <v>344</v>
      </c>
      <c r="C268" s="107" t="s">
        <v>345</v>
      </c>
      <c r="D268" s="58" t="n">
        <v>4.98</v>
      </c>
      <c r="E268" s="87" t="n">
        <v>240425</v>
      </c>
      <c r="F268" s="60" t="n">
        <v>45407</v>
      </c>
      <c r="G268" s="61" t="s">
        <v>29</v>
      </c>
      <c r="H268" s="26"/>
      <c r="I268" s="27" t="s">
        <v>30</v>
      </c>
      <c r="J268" s="28"/>
      <c r="K268" s="26"/>
      <c r="L268" s="27" t="s">
        <v>31</v>
      </c>
      <c r="M268" s="28"/>
      <c r="N268" s="26"/>
      <c r="O268" s="27" t="s">
        <v>32</v>
      </c>
      <c r="P268" s="28"/>
      <c r="Q268" s="26"/>
      <c r="R268" s="27" t="s">
        <v>33</v>
      </c>
      <c r="S268" s="28"/>
      <c r="T268" s="29"/>
      <c r="U268" s="27" t="s">
        <v>34</v>
      </c>
      <c r="V268" s="28"/>
      <c r="W268" s="26"/>
      <c r="X268" s="27" t="s">
        <v>35</v>
      </c>
      <c r="Y268" s="28"/>
      <c r="Z268" s="26"/>
      <c r="AA268" s="27" t="s">
        <v>36</v>
      </c>
      <c r="AB268" s="28"/>
      <c r="AC268" s="30" t="s">
        <v>37</v>
      </c>
      <c r="AD268" s="30"/>
      <c r="AE268" s="30"/>
    </row>
    <row r="269" customFormat="false" ht="27.45" hidden="false" customHeight="true" outlineLevel="0" collapsed="false">
      <c r="A269" s="62" t="s">
        <v>346</v>
      </c>
      <c r="B269" s="62" t="s">
        <v>347</v>
      </c>
      <c r="C269" s="62"/>
      <c r="D269" s="62"/>
      <c r="E269" s="62"/>
      <c r="F269" s="63" t="n">
        <v>45412</v>
      </c>
      <c r="G269" s="61" t="s">
        <v>83</v>
      </c>
      <c r="H269" s="64" t="n">
        <v>453.3</v>
      </c>
      <c r="I269" s="65" t="s">
        <v>40</v>
      </c>
      <c r="J269" s="66" t="n">
        <v>23.5</v>
      </c>
      <c r="K269" s="64" t="n">
        <v>952.5</v>
      </c>
      <c r="L269" s="65" t="s">
        <v>40</v>
      </c>
      <c r="M269" s="66" t="n">
        <v>379.5</v>
      </c>
      <c r="N269" s="64" t="n">
        <v>5.613</v>
      </c>
      <c r="O269" s="65" t="s">
        <v>40</v>
      </c>
      <c r="P269" s="66" t="n">
        <v>6.602</v>
      </c>
      <c r="Q269" s="64" t="n">
        <v>285.7</v>
      </c>
      <c r="R269" s="65" t="s">
        <v>40</v>
      </c>
      <c r="S269" s="66" t="n">
        <v>21.85</v>
      </c>
      <c r="T269" s="64" t="n">
        <v>20507</v>
      </c>
      <c r="U269" s="65" t="s">
        <v>40</v>
      </c>
      <c r="V269" s="66" t="n">
        <v>10540</v>
      </c>
      <c r="W269" s="64" t="n">
        <v>62.385</v>
      </c>
      <c r="X269" s="70" t="s">
        <v>40</v>
      </c>
      <c r="Y269" s="66" t="n">
        <v>14.87</v>
      </c>
      <c r="Z269" s="102" t="s">
        <v>348</v>
      </c>
      <c r="AA269" s="65"/>
      <c r="AB269" s="66"/>
      <c r="AC269" s="71"/>
      <c r="AD269" s="71"/>
      <c r="AE269" s="71"/>
    </row>
    <row r="270" customFormat="false" ht="28.4" hidden="false" customHeight="true" outlineLevel="0" collapsed="false">
      <c r="A270" s="62"/>
      <c r="B270" s="62"/>
      <c r="C270" s="62"/>
      <c r="D270" s="62"/>
      <c r="E270" s="62"/>
      <c r="F270" s="63"/>
      <c r="G270" s="61" t="s">
        <v>85</v>
      </c>
      <c r="H270" s="108" t="str">
        <f aca="false">ROUND(H269*81/1000,2)&amp;" ppb"</f>
        <v>36.72 ppb</v>
      </c>
      <c r="I270" s="65" t="s">
        <v>40</v>
      </c>
      <c r="J270" s="109" t="str">
        <f aca="false">ROUND(J269*81/1000,2)&amp;" ppb"</f>
        <v>1.9 ppb</v>
      </c>
      <c r="K270" s="108" t="str">
        <f aca="false">ROUND(K269*81/1000,2)&amp;" ppb"</f>
        <v>77.15 ppb</v>
      </c>
      <c r="L270" s="65" t="s">
        <v>40</v>
      </c>
      <c r="M270" s="109" t="str">
        <f aca="false">ROUND(M269*81/1000,2)&amp;" ppb"</f>
        <v>30.74 ppb</v>
      </c>
      <c r="N270" s="108" t="str">
        <f aca="false">ROUND(N269*1760/1000,2)&amp;" ppb"</f>
        <v>9.88 ppb</v>
      </c>
      <c r="O270" s="65" t="s">
        <v>40</v>
      </c>
      <c r="P270" s="109" t="str">
        <f aca="false">ROUND(P269*1760/1000,2)&amp;" ppb"</f>
        <v>11.62 ppb</v>
      </c>
      <c r="Q270" s="108" t="str">
        <f aca="false">ROUND(Q269*246/1000,2)&amp;" ppb"</f>
        <v>70.28 ppb</v>
      </c>
      <c r="R270" s="65" t="s">
        <v>40</v>
      </c>
      <c r="S270" s="109" t="str">
        <f aca="false">ROUND(S269*246/1000,2)&amp;" ppb"</f>
        <v>5.38 ppb</v>
      </c>
      <c r="T270" s="108" t="str">
        <f aca="false">ROUND(T269*32300/1000000,2)&amp;" ppm"</f>
        <v>662.38 ppm</v>
      </c>
      <c r="U270" s="65" t="s">
        <v>40</v>
      </c>
      <c r="V270" s="109" t="str">
        <f aca="false">ROUND(V269*32300/1000000,2)&amp;" ppm"</f>
        <v>340.44 ppm</v>
      </c>
      <c r="W270" s="79"/>
      <c r="X270" s="65"/>
      <c r="Y270" s="80"/>
      <c r="Z270" s="79"/>
      <c r="AA270" s="65"/>
      <c r="AB270" s="80"/>
      <c r="AC270" s="81"/>
      <c r="AD270" s="65"/>
      <c r="AE270" s="82"/>
    </row>
    <row r="271" customFormat="false" ht="30" hidden="false" customHeight="true" outlineLevel="0" collapsed="false">
      <c r="A271" s="62"/>
      <c r="B271" s="62"/>
      <c r="C271" s="62"/>
      <c r="D271" s="62"/>
      <c r="E271" s="62"/>
      <c r="F271" s="63"/>
      <c r="G271" s="72" t="s">
        <v>29</v>
      </c>
      <c r="H271" s="42" t="s">
        <v>41</v>
      </c>
      <c r="I271" s="42"/>
      <c r="J271" s="42"/>
      <c r="K271" s="26"/>
      <c r="L271" s="27" t="s">
        <v>42</v>
      </c>
      <c r="M271" s="28"/>
      <c r="N271" s="43"/>
      <c r="O271" s="27" t="s">
        <v>43</v>
      </c>
      <c r="P271" s="44"/>
      <c r="Q271" s="43"/>
      <c r="R271" s="27" t="s">
        <v>44</v>
      </c>
      <c r="S271" s="44"/>
      <c r="T271" s="29"/>
      <c r="U271" s="27"/>
      <c r="V271" s="45"/>
      <c r="W271" s="29"/>
      <c r="X271" s="27"/>
      <c r="Y271" s="45"/>
      <c r="Z271" s="29"/>
      <c r="AA271" s="27"/>
      <c r="AB271" s="45"/>
      <c r="AC271" s="26"/>
      <c r="AD271" s="27"/>
      <c r="AE271" s="28"/>
    </row>
    <row r="272" customFormat="false" ht="27.6" hidden="false" customHeight="true" outlineLevel="0" collapsed="false">
      <c r="A272" s="110"/>
      <c r="B272" s="110"/>
      <c r="C272" s="62"/>
      <c r="D272" s="62"/>
      <c r="E272" s="62"/>
      <c r="F272" s="63"/>
      <c r="G272" s="61" t="s">
        <v>83</v>
      </c>
      <c r="H272" s="102" t="s">
        <v>349</v>
      </c>
      <c r="I272" s="122"/>
      <c r="J272" s="66"/>
      <c r="K272" s="64" t="n">
        <v>227.13</v>
      </c>
      <c r="L272" s="70" t="s">
        <v>40</v>
      </c>
      <c r="M272" s="76" t="n">
        <v>95.34</v>
      </c>
      <c r="N272" s="64" t="n">
        <v>22.85</v>
      </c>
      <c r="O272" s="70" t="s">
        <v>40</v>
      </c>
      <c r="P272" s="66" t="n">
        <v>14.15</v>
      </c>
      <c r="Q272" s="64" t="n">
        <v>630.1</v>
      </c>
      <c r="R272" s="70" t="s">
        <v>40</v>
      </c>
      <c r="S272" s="66" t="n">
        <v>51.65</v>
      </c>
      <c r="T272" s="79"/>
      <c r="U272" s="111"/>
      <c r="V272" s="111"/>
      <c r="W272" s="79"/>
      <c r="X272" s="65"/>
      <c r="Y272" s="66"/>
      <c r="Z272" s="81"/>
      <c r="AA272" s="65"/>
      <c r="AB272" s="82"/>
      <c r="AC272" s="79"/>
      <c r="AD272" s="65"/>
      <c r="AE272" s="66"/>
    </row>
    <row r="273" customFormat="false" ht="29.2" hidden="false" customHeight="true" outlineLevel="0" collapsed="false">
      <c r="A273" s="112"/>
      <c r="B273" s="112"/>
      <c r="C273" s="73"/>
      <c r="D273" s="73"/>
      <c r="E273" s="73"/>
      <c r="F273" s="74"/>
      <c r="G273" s="61" t="s">
        <v>85</v>
      </c>
      <c r="H273" s="108" t="str">
        <f aca="false">"&lt;"&amp;ROUND(RIGHT(H272,LEN(H272)-1)*81/1000000,2)&amp;" ppm"</f>
        <v>&lt;2.4 ppm</v>
      </c>
      <c r="I273" s="65"/>
      <c r="J273" s="80"/>
      <c r="K273" s="79"/>
      <c r="L273" s="122"/>
      <c r="M273" s="80"/>
      <c r="N273" s="64"/>
      <c r="O273" s="65"/>
      <c r="P273" s="66"/>
      <c r="Q273" s="108" t="str">
        <f aca="false">ROUND(Q272*246/1000,2)&amp;" ppb"</f>
        <v>155 ppb</v>
      </c>
      <c r="R273" s="65" t="s">
        <v>40</v>
      </c>
      <c r="S273" s="109" t="str">
        <f aca="false">ROUND(S272*246/1000,2)&amp;" ppb"</f>
        <v>12.71 ppb</v>
      </c>
      <c r="T273" s="79"/>
      <c r="U273" s="80"/>
      <c r="V273" s="80"/>
      <c r="W273" s="64"/>
      <c r="X273" s="65"/>
      <c r="Y273" s="80"/>
      <c r="Z273" s="81"/>
      <c r="AA273" s="80"/>
      <c r="AB273" s="80"/>
      <c r="AC273" s="79"/>
      <c r="AD273" s="65"/>
      <c r="AE273" s="80"/>
    </row>
    <row r="274" customFormat="false" ht="34.3" hidden="false" customHeight="true" outlineLevel="0" collapsed="false">
      <c r="A274" s="100" t="s">
        <v>350</v>
      </c>
      <c r="B274" s="20" t="s">
        <v>351</v>
      </c>
      <c r="C274" s="103" t="s">
        <v>352</v>
      </c>
      <c r="D274" s="22" t="n">
        <v>6.894</v>
      </c>
      <c r="E274" s="123" t="n">
        <v>240430</v>
      </c>
      <c r="F274" s="24" t="n">
        <v>45412</v>
      </c>
      <c r="G274" s="25" t="s">
        <v>29</v>
      </c>
      <c r="H274" s="26"/>
      <c r="I274" s="27" t="s">
        <v>30</v>
      </c>
      <c r="J274" s="28"/>
      <c r="K274" s="26"/>
      <c r="L274" s="27" t="s">
        <v>31</v>
      </c>
      <c r="M274" s="28"/>
      <c r="N274" s="26"/>
      <c r="O274" s="27" t="s">
        <v>32</v>
      </c>
      <c r="P274" s="28"/>
      <c r="Q274" s="26"/>
      <c r="R274" s="27" t="s">
        <v>33</v>
      </c>
      <c r="S274" s="28"/>
      <c r="T274" s="29"/>
      <c r="U274" s="27" t="s">
        <v>34</v>
      </c>
      <c r="V274" s="28"/>
      <c r="W274" s="26"/>
      <c r="X274" s="27" t="s">
        <v>35</v>
      </c>
      <c r="Y274" s="28"/>
      <c r="Z274" s="26"/>
      <c r="AA274" s="27" t="s">
        <v>36</v>
      </c>
      <c r="AB274" s="28"/>
      <c r="AC274" s="30" t="s">
        <v>37</v>
      </c>
      <c r="AD274" s="30"/>
      <c r="AE274" s="30"/>
    </row>
    <row r="275" customFormat="false" ht="30.6" hidden="false" customHeight="true" outlineLevel="0" collapsed="false">
      <c r="A275" s="124" t="s">
        <v>353</v>
      </c>
      <c r="B275" s="31" t="s">
        <v>354</v>
      </c>
      <c r="C275" s="31"/>
      <c r="D275" s="31"/>
      <c r="E275" s="125"/>
      <c r="F275" s="32" t="n">
        <v>45419</v>
      </c>
      <c r="G275" s="25" t="s">
        <v>83</v>
      </c>
      <c r="H275" s="33" t="n">
        <v>5466</v>
      </c>
      <c r="I275" s="34" t="s">
        <v>40</v>
      </c>
      <c r="J275" s="35" t="n">
        <v>126.7</v>
      </c>
      <c r="K275" s="33" t="n">
        <v>15130</v>
      </c>
      <c r="L275" s="34" t="s">
        <v>40</v>
      </c>
      <c r="M275" s="35" t="n">
        <v>1128</v>
      </c>
      <c r="N275" s="33" t="n">
        <v>251.3</v>
      </c>
      <c r="O275" s="34" t="s">
        <v>40</v>
      </c>
      <c r="P275" s="35" t="n">
        <v>12.68</v>
      </c>
      <c r="Q275" s="33" t="n">
        <v>6028</v>
      </c>
      <c r="R275" s="34" t="s">
        <v>40</v>
      </c>
      <c r="S275" s="35" t="n">
        <v>165.6</v>
      </c>
      <c r="T275" s="33" t="n">
        <v>347280</v>
      </c>
      <c r="U275" s="34" t="s">
        <v>40</v>
      </c>
      <c r="V275" s="35" t="n">
        <v>17800</v>
      </c>
      <c r="W275" s="33" t="n">
        <v>101.34</v>
      </c>
      <c r="X275" s="34" t="s">
        <v>40</v>
      </c>
      <c r="Y275" s="35" t="n">
        <v>22.99</v>
      </c>
      <c r="Z275" s="89" t="s">
        <v>355</v>
      </c>
      <c r="AA275" s="34"/>
      <c r="AB275" s="35"/>
      <c r="AC275" s="40"/>
      <c r="AD275" s="40"/>
      <c r="AE275" s="40"/>
    </row>
    <row r="276" customFormat="false" ht="28.4" hidden="false" customHeight="true" outlineLevel="0" collapsed="false">
      <c r="A276" s="31"/>
      <c r="B276" s="31"/>
      <c r="C276" s="31"/>
      <c r="D276" s="31"/>
      <c r="E276" s="125"/>
      <c r="F276" s="32"/>
      <c r="G276" s="25" t="s">
        <v>85</v>
      </c>
      <c r="H276" s="104" t="str">
        <f aca="false">ROUND(H275*81/1000,2)&amp;" ppb"</f>
        <v>442.75 ppb</v>
      </c>
      <c r="I276" s="34" t="s">
        <v>40</v>
      </c>
      <c r="J276" s="105" t="str">
        <f aca="false">ROUND(J275*81/1000,2)&amp;" ppb"</f>
        <v>10.26 ppb</v>
      </c>
      <c r="K276" s="104" t="str">
        <f aca="false">ROUND(K275*81/1000,2)&amp;" ppb"</f>
        <v>1225.53 ppb</v>
      </c>
      <c r="L276" s="34" t="s">
        <v>40</v>
      </c>
      <c r="M276" s="105" t="str">
        <f aca="false">ROUND(M275*81/1000,2)&amp;" ppb"</f>
        <v>91.37 ppb</v>
      </c>
      <c r="N276" s="104" t="str">
        <f aca="false">ROUND(N275*1760/1000,2)&amp;" ppb"</f>
        <v>442.29 ppb</v>
      </c>
      <c r="O276" s="34" t="s">
        <v>40</v>
      </c>
      <c r="P276" s="105" t="str">
        <f aca="false">ROUND(P275*1760/1000,2)&amp;" ppb"</f>
        <v>22.32 ppb</v>
      </c>
      <c r="Q276" s="104" t="str">
        <f aca="false">ROUND(Q275*246/1000000,2)&amp;" ppm"</f>
        <v>1.48 ppm</v>
      </c>
      <c r="R276" s="34" t="s">
        <v>40</v>
      </c>
      <c r="S276" s="105" t="str">
        <f aca="false">ROUND(S275*246/1000000,2)&amp;" ppm"</f>
        <v>0.04 ppm</v>
      </c>
      <c r="T276" s="104" t="str">
        <f aca="false">ROUND(T275*32300/1000000,2)&amp;" ppm"</f>
        <v>11217.14 ppm</v>
      </c>
      <c r="U276" s="34" t="s">
        <v>40</v>
      </c>
      <c r="V276" s="105" t="str">
        <f aca="false">ROUND(V275*32300/1000000,2)&amp;" ppm"</f>
        <v>574.94 ppm</v>
      </c>
      <c r="W276" s="52"/>
      <c r="X276" s="34"/>
      <c r="Y276" s="53"/>
      <c r="Z276" s="52"/>
      <c r="AA276" s="34"/>
      <c r="AB276" s="53"/>
      <c r="AC276" s="54"/>
      <c r="AD276" s="34"/>
      <c r="AE276" s="55"/>
    </row>
    <row r="277" customFormat="false" ht="30" hidden="false" customHeight="true" outlineLevel="0" collapsed="false">
      <c r="A277" s="31"/>
      <c r="B277" s="31"/>
      <c r="C277" s="31"/>
      <c r="D277" s="31"/>
      <c r="E277" s="31"/>
      <c r="F277" s="32"/>
      <c r="G277" s="41" t="s">
        <v>29</v>
      </c>
      <c r="H277" s="42" t="s">
        <v>41</v>
      </c>
      <c r="I277" s="42"/>
      <c r="J277" s="42"/>
      <c r="K277" s="26"/>
      <c r="L277" s="27" t="s">
        <v>42</v>
      </c>
      <c r="M277" s="28"/>
      <c r="N277" s="43"/>
      <c r="O277" s="27" t="s">
        <v>43</v>
      </c>
      <c r="P277" s="44"/>
      <c r="Q277" s="43"/>
      <c r="R277" s="27" t="s">
        <v>44</v>
      </c>
      <c r="S277" s="44"/>
      <c r="T277" s="29"/>
      <c r="U277" s="27"/>
      <c r="V277" s="45"/>
      <c r="W277" s="29"/>
      <c r="X277" s="27"/>
      <c r="Y277" s="45"/>
      <c r="Z277" s="29"/>
      <c r="AA277" s="27"/>
      <c r="AB277" s="45"/>
      <c r="AC277" s="26"/>
      <c r="AD277" s="27"/>
      <c r="AE277" s="28"/>
    </row>
    <row r="278" customFormat="false" ht="27.6" hidden="false" customHeight="true" outlineLevel="0" collapsed="false">
      <c r="A278" s="90"/>
      <c r="B278" s="90"/>
      <c r="C278" s="31"/>
      <c r="D278" s="31"/>
      <c r="E278" s="31"/>
      <c r="F278" s="32"/>
      <c r="G278" s="25" t="s">
        <v>83</v>
      </c>
      <c r="H278" s="33" t="n">
        <v>43451</v>
      </c>
      <c r="I278" s="39" t="s">
        <v>40</v>
      </c>
      <c r="J278" s="49" t="n">
        <v>41950</v>
      </c>
      <c r="K278" s="33" t="s">
        <v>356</v>
      </c>
      <c r="L278" s="39"/>
      <c r="M278" s="49"/>
      <c r="N278" s="33" t="n">
        <v>52.065</v>
      </c>
      <c r="O278" s="39" t="s">
        <v>40</v>
      </c>
      <c r="P278" s="35" t="n">
        <v>22.07</v>
      </c>
      <c r="Q278" s="33" t="n">
        <v>5739</v>
      </c>
      <c r="R278" s="39" t="s">
        <v>40</v>
      </c>
      <c r="S278" s="35" t="n">
        <v>173.9</v>
      </c>
      <c r="T278" s="52"/>
      <c r="U278" s="91"/>
      <c r="V278" s="91"/>
      <c r="W278" s="52"/>
      <c r="X278" s="34"/>
      <c r="Y278" s="35"/>
      <c r="Z278" s="54"/>
      <c r="AA278" s="34"/>
      <c r="AB278" s="55"/>
      <c r="AC278" s="52"/>
      <c r="AD278" s="34"/>
      <c r="AE278" s="35"/>
    </row>
    <row r="279" customFormat="false" ht="29.2" hidden="false" customHeight="true" outlineLevel="0" collapsed="false">
      <c r="A279" s="106"/>
      <c r="B279" s="106"/>
      <c r="C279" s="46"/>
      <c r="D279" s="46"/>
      <c r="E279" s="46"/>
      <c r="F279" s="47"/>
      <c r="G279" s="25" t="s">
        <v>85</v>
      </c>
      <c r="H279" s="104" t="str">
        <f aca="false">ROUND(H278*81/1000,2)&amp;" ppb"</f>
        <v>3519.53 ppb</v>
      </c>
      <c r="I279" s="34" t="s">
        <v>40</v>
      </c>
      <c r="J279" s="105" t="str">
        <f aca="false">ROUND(J278*81/1000,2)&amp;" ppb"</f>
        <v>3397.95 ppb</v>
      </c>
      <c r="K279" s="52"/>
      <c r="L279" s="39"/>
      <c r="M279" s="53"/>
      <c r="N279" s="33"/>
      <c r="O279" s="34"/>
      <c r="P279" s="35"/>
      <c r="Q279" s="104" t="str">
        <f aca="false">ROUND(Q278*246/1000000,2)&amp;" ppm"</f>
        <v>1.41 ppm</v>
      </c>
      <c r="R279" s="34" t="s">
        <v>40</v>
      </c>
      <c r="S279" s="105" t="str">
        <f aca="false">ROUND(S278*246/1000000,2)&amp;" ppm"</f>
        <v>0.04 ppm</v>
      </c>
      <c r="T279" s="52"/>
      <c r="U279" s="53"/>
      <c r="V279" s="53"/>
      <c r="W279" s="33"/>
      <c r="X279" s="34"/>
      <c r="Y279" s="53"/>
      <c r="Z279" s="54"/>
      <c r="AA279" s="53"/>
      <c r="AB279" s="53"/>
      <c r="AC279" s="52"/>
      <c r="AD279" s="34"/>
      <c r="AE279" s="53"/>
    </row>
    <row r="280" customFormat="false" ht="34.3" hidden="false" customHeight="true" outlineLevel="0" collapsed="false">
      <c r="A280" s="101" t="s">
        <v>357</v>
      </c>
      <c r="B280" s="56"/>
      <c r="C280" s="107" t="s">
        <v>358</v>
      </c>
      <c r="D280" s="58" t="n">
        <v>2.934</v>
      </c>
      <c r="E280" s="87" t="n">
        <v>240507</v>
      </c>
      <c r="F280" s="60" t="n">
        <v>45419</v>
      </c>
      <c r="G280" s="61" t="s">
        <v>29</v>
      </c>
      <c r="H280" s="26"/>
      <c r="I280" s="27" t="s">
        <v>30</v>
      </c>
      <c r="J280" s="28"/>
      <c r="K280" s="26"/>
      <c r="L280" s="27" t="s">
        <v>31</v>
      </c>
      <c r="M280" s="28"/>
      <c r="N280" s="26"/>
      <c r="O280" s="27" t="s">
        <v>32</v>
      </c>
      <c r="P280" s="28"/>
      <c r="Q280" s="26"/>
      <c r="R280" s="27" t="s">
        <v>33</v>
      </c>
      <c r="S280" s="28"/>
      <c r="T280" s="29"/>
      <c r="U280" s="27" t="s">
        <v>34</v>
      </c>
      <c r="V280" s="28"/>
      <c r="W280" s="26"/>
      <c r="X280" s="27" t="s">
        <v>35</v>
      </c>
      <c r="Y280" s="28"/>
      <c r="Z280" s="26"/>
      <c r="AA280" s="27" t="s">
        <v>36</v>
      </c>
      <c r="AB280" s="28"/>
      <c r="AC280" s="30" t="s">
        <v>37</v>
      </c>
      <c r="AD280" s="30"/>
      <c r="AE280" s="30"/>
    </row>
    <row r="281" customFormat="false" ht="27.45" hidden="false" customHeight="true" outlineLevel="0" collapsed="false">
      <c r="A281" s="62" t="s">
        <v>359</v>
      </c>
      <c r="B281" s="62" t="s">
        <v>360</v>
      </c>
      <c r="C281" s="62"/>
      <c r="D281" s="62"/>
      <c r="E281" s="62"/>
      <c r="F281" s="63" t="n">
        <v>45422</v>
      </c>
      <c r="G281" s="61" t="s">
        <v>83</v>
      </c>
      <c r="H281" s="64" t="n">
        <v>373.7</v>
      </c>
      <c r="I281" s="65" t="s">
        <v>40</v>
      </c>
      <c r="J281" s="66" t="n">
        <v>23.06</v>
      </c>
      <c r="K281" s="64" t="n">
        <v>809.9</v>
      </c>
      <c r="L281" s="65" t="s">
        <v>40</v>
      </c>
      <c r="M281" s="66" t="n">
        <v>372.5</v>
      </c>
      <c r="N281" s="64" t="n">
        <v>14.04</v>
      </c>
      <c r="O281" s="65" t="s">
        <v>40</v>
      </c>
      <c r="P281" s="66" t="n">
        <v>6.638</v>
      </c>
      <c r="Q281" s="64" t="n">
        <v>194.7</v>
      </c>
      <c r="R281" s="65" t="s">
        <v>40</v>
      </c>
      <c r="S281" s="66" t="n">
        <v>20.7</v>
      </c>
      <c r="T281" s="64" t="n">
        <v>105060</v>
      </c>
      <c r="U281" s="65" t="s">
        <v>40</v>
      </c>
      <c r="V281" s="66" t="n">
        <v>5483</v>
      </c>
      <c r="W281" s="64" t="n">
        <v>39.007</v>
      </c>
      <c r="X281" s="70" t="s">
        <v>40</v>
      </c>
      <c r="Y281" s="66" t="n">
        <v>14.36</v>
      </c>
      <c r="Z281" s="102" t="n">
        <v>7.814</v>
      </c>
      <c r="AA281" s="65" t="s">
        <v>40</v>
      </c>
      <c r="AB281" s="66" t="n">
        <v>15.99</v>
      </c>
      <c r="AC281" s="71"/>
      <c r="AD281" s="71"/>
      <c r="AE281" s="71"/>
    </row>
    <row r="282" customFormat="false" ht="28.4" hidden="false" customHeight="true" outlineLevel="0" collapsed="false">
      <c r="A282" s="62"/>
      <c r="B282" s="62"/>
      <c r="C282" s="62"/>
      <c r="D282" s="62"/>
      <c r="E282" s="62"/>
      <c r="F282" s="63"/>
      <c r="G282" s="61" t="s">
        <v>85</v>
      </c>
      <c r="H282" s="108" t="str">
        <f aca="false">ROUND(H281*81/1000,2)&amp;" ppb"</f>
        <v>30.27 ppb</v>
      </c>
      <c r="I282" s="65" t="s">
        <v>40</v>
      </c>
      <c r="J282" s="109" t="str">
        <f aca="false">ROUND(J281*81/1000,2)&amp;" ppb"</f>
        <v>1.87 ppb</v>
      </c>
      <c r="K282" s="108" t="str">
        <f aca="false">ROUND(K281*81/1000,2)&amp;" ppb"</f>
        <v>65.6 ppb</v>
      </c>
      <c r="L282" s="65" t="s">
        <v>40</v>
      </c>
      <c r="M282" s="109" t="str">
        <f aca="false">ROUND(M281*81/1000,2)&amp;" ppb"</f>
        <v>30.17 ppb</v>
      </c>
      <c r="N282" s="108" t="str">
        <f aca="false">ROUND(N281*1760/1000,2)&amp;" ppb"</f>
        <v>24.71 ppb</v>
      </c>
      <c r="O282" s="65" t="s">
        <v>40</v>
      </c>
      <c r="P282" s="109" t="str">
        <f aca="false">ROUND(P281*1760/1000,2)&amp;" ppb"</f>
        <v>11.68 ppb</v>
      </c>
      <c r="Q282" s="108" t="str">
        <f aca="false">ROUND(Q281*246/1000,2)&amp;" ppb"</f>
        <v>47.9 ppb</v>
      </c>
      <c r="R282" s="65" t="s">
        <v>40</v>
      </c>
      <c r="S282" s="109" t="str">
        <f aca="false">ROUND(S281*246/1000,2)&amp;" ppb"</f>
        <v>5.09 ppb</v>
      </c>
      <c r="T282" s="108" t="str">
        <f aca="false">ROUND(T281*32300/1000000,2)&amp;" ppm"</f>
        <v>3393.44 ppm</v>
      </c>
      <c r="U282" s="65" t="s">
        <v>40</v>
      </c>
      <c r="V282" s="109" t="str">
        <f aca="false">ROUND(V281*32300/1000000,2)&amp;" ppm"</f>
        <v>177.1 ppm</v>
      </c>
      <c r="W282" s="79"/>
      <c r="X282" s="65"/>
      <c r="Y282" s="80"/>
      <c r="Z282" s="79"/>
      <c r="AA282" s="65"/>
      <c r="AB282" s="80"/>
      <c r="AC282" s="81"/>
      <c r="AD282" s="65"/>
      <c r="AE282" s="82"/>
    </row>
    <row r="283" customFormat="false" ht="30" hidden="false" customHeight="true" outlineLevel="0" collapsed="false">
      <c r="A283" s="62"/>
      <c r="B283" s="62"/>
      <c r="C283" s="62"/>
      <c r="D283" s="62"/>
      <c r="E283" s="62"/>
      <c r="F283" s="63"/>
      <c r="G283" s="72" t="s">
        <v>29</v>
      </c>
      <c r="H283" s="42" t="s">
        <v>41</v>
      </c>
      <c r="I283" s="42"/>
      <c r="J283" s="42"/>
      <c r="K283" s="26"/>
      <c r="L283" s="27" t="s">
        <v>42</v>
      </c>
      <c r="M283" s="28"/>
      <c r="N283" s="43"/>
      <c r="O283" s="27" t="s">
        <v>43</v>
      </c>
      <c r="P283" s="44"/>
      <c r="Q283" s="43"/>
      <c r="R283" s="27" t="s">
        <v>44</v>
      </c>
      <c r="S283" s="44"/>
      <c r="T283" s="29"/>
      <c r="U283" s="27"/>
      <c r="V283" s="45"/>
      <c r="W283" s="29"/>
      <c r="X283" s="27"/>
      <c r="Y283" s="45"/>
      <c r="Z283" s="29"/>
      <c r="AA283" s="27"/>
      <c r="AB283" s="45"/>
      <c r="AC283" s="26"/>
      <c r="AD283" s="27"/>
      <c r="AE283" s="28"/>
    </row>
    <row r="284" customFormat="false" ht="27.6" hidden="false" customHeight="true" outlineLevel="0" collapsed="false">
      <c r="A284" s="110"/>
      <c r="B284" s="110"/>
      <c r="C284" s="62"/>
      <c r="D284" s="62"/>
      <c r="E284" s="62"/>
      <c r="F284" s="63"/>
      <c r="G284" s="61" t="s">
        <v>83</v>
      </c>
      <c r="H284" s="102" t="s">
        <v>361</v>
      </c>
      <c r="I284" s="122"/>
      <c r="J284" s="66"/>
      <c r="K284" s="64" t="s">
        <v>362</v>
      </c>
      <c r="L284" s="70"/>
      <c r="M284" s="76"/>
      <c r="N284" s="64" t="s">
        <v>363</v>
      </c>
      <c r="O284" s="70"/>
      <c r="P284" s="66"/>
      <c r="Q284" s="64" t="n">
        <v>370.4</v>
      </c>
      <c r="R284" s="70" t="s">
        <v>40</v>
      </c>
      <c r="S284" s="66" t="n">
        <v>47.45</v>
      </c>
      <c r="T284" s="79"/>
      <c r="U284" s="111"/>
      <c r="V284" s="111"/>
      <c r="W284" s="79"/>
      <c r="X284" s="65"/>
      <c r="Y284" s="66"/>
      <c r="Z284" s="81"/>
      <c r="AA284" s="65"/>
      <c r="AB284" s="82"/>
      <c r="AC284" s="79"/>
      <c r="AD284" s="65"/>
      <c r="AE284" s="66"/>
    </row>
    <row r="285" customFormat="false" ht="29.2" hidden="false" customHeight="true" outlineLevel="0" collapsed="false">
      <c r="A285" s="112"/>
      <c r="B285" s="112"/>
      <c r="C285" s="73"/>
      <c r="D285" s="73"/>
      <c r="E285" s="73"/>
      <c r="F285" s="74"/>
      <c r="G285" s="61" t="s">
        <v>85</v>
      </c>
      <c r="H285" s="108" t="str">
        <f aca="false">"&lt;"&amp;ROUND(RIGHT(H284,LEN(H284)-1)*81/1000000,2)&amp;" ppm"</f>
        <v>&lt;2.68 ppm</v>
      </c>
      <c r="I285" s="65"/>
      <c r="J285" s="80"/>
      <c r="K285" s="79"/>
      <c r="L285" s="122"/>
      <c r="M285" s="80"/>
      <c r="N285" s="64"/>
      <c r="O285" s="65"/>
      <c r="P285" s="66"/>
      <c r="Q285" s="108" t="str">
        <f aca="false">ROUND(Q284*246/1000,2)&amp;" ppb"</f>
        <v>91.12 ppb</v>
      </c>
      <c r="R285" s="65" t="s">
        <v>40</v>
      </c>
      <c r="S285" s="109" t="str">
        <f aca="false">ROUND(S284*246/1000,2)&amp;" ppb"</f>
        <v>11.67 ppb</v>
      </c>
      <c r="T285" s="79"/>
      <c r="U285" s="80"/>
      <c r="V285" s="80"/>
      <c r="W285" s="64"/>
      <c r="X285" s="65"/>
      <c r="Y285" s="80"/>
      <c r="Z285" s="81"/>
      <c r="AA285" s="80"/>
      <c r="AB285" s="80"/>
      <c r="AC285" s="79"/>
      <c r="AD285" s="65"/>
      <c r="AE285" s="80"/>
    </row>
    <row r="286" customFormat="false" ht="33.15" hidden="false" customHeight="true" outlineLevel="0" collapsed="false">
      <c r="A286" s="12" t="s">
        <v>364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</row>
    <row r="287" customFormat="false" ht="32.8" hidden="false" customHeight="true" outlineLevel="0" collapsed="false">
      <c r="A287" s="96" t="s">
        <v>365</v>
      </c>
      <c r="B287" s="96"/>
      <c r="C287" s="97"/>
      <c r="D287" s="97"/>
      <c r="E287" s="97"/>
      <c r="F287" s="98"/>
      <c r="G287" s="97"/>
      <c r="H287" s="126"/>
      <c r="I287" s="97"/>
      <c r="J287" s="127"/>
      <c r="K287" s="97"/>
      <c r="L287" s="97"/>
      <c r="M287" s="97"/>
      <c r="N287" s="97"/>
      <c r="O287" s="97"/>
      <c r="P287" s="97"/>
      <c r="Q287" s="126"/>
      <c r="R287" s="97"/>
      <c r="S287" s="128"/>
      <c r="T287" s="129"/>
      <c r="U287" s="97"/>
      <c r="V287" s="130"/>
      <c r="W287" s="126"/>
      <c r="X287" s="97"/>
      <c r="Y287" s="128"/>
      <c r="Z287" s="126"/>
      <c r="AA287" s="97"/>
      <c r="AB287" s="97"/>
      <c r="AC287" s="97"/>
      <c r="AD287" s="97"/>
      <c r="AE287" s="99"/>
    </row>
    <row r="288" customFormat="false" ht="38.05" hidden="false" customHeight="true" outlineLevel="0" collapsed="false">
      <c r="A288" s="13" t="s">
        <v>20</v>
      </c>
      <c r="B288" s="13" t="s">
        <v>21</v>
      </c>
      <c r="C288" s="13" t="s">
        <v>22</v>
      </c>
      <c r="D288" s="13" t="s">
        <v>23</v>
      </c>
      <c r="E288" s="13" t="s">
        <v>24</v>
      </c>
      <c r="F288" s="14" t="s">
        <v>25</v>
      </c>
      <c r="G288" s="13"/>
      <c r="H288" s="15"/>
      <c r="I288" s="16"/>
      <c r="J288" s="17"/>
      <c r="K288" s="15"/>
      <c r="L288" s="16"/>
      <c r="M288" s="17"/>
      <c r="N288" s="15"/>
      <c r="O288" s="16"/>
      <c r="P288" s="17"/>
      <c r="Q288" s="15"/>
      <c r="R288" s="16"/>
      <c r="S288" s="17"/>
      <c r="T288" s="18"/>
      <c r="U288" s="16"/>
      <c r="V288" s="17"/>
      <c r="W288" s="15"/>
      <c r="X288" s="16"/>
      <c r="Y288" s="17"/>
      <c r="Z288" s="15"/>
      <c r="AA288" s="16"/>
      <c r="AB288" s="17"/>
      <c r="AC288" s="19"/>
      <c r="AD288" s="19"/>
      <c r="AE288" s="19"/>
    </row>
    <row r="289" customFormat="false" ht="34.3" hidden="false" customHeight="true" outlineLevel="0" collapsed="false">
      <c r="A289" s="20" t="s">
        <v>366</v>
      </c>
      <c r="B289" s="20"/>
      <c r="C289" s="21"/>
      <c r="D289" s="22"/>
      <c r="E289" s="22"/>
      <c r="F289" s="24"/>
      <c r="G289" s="25" t="s">
        <v>29</v>
      </c>
      <c r="H289" s="26"/>
      <c r="I289" s="27" t="s">
        <v>30</v>
      </c>
      <c r="J289" s="28"/>
      <c r="K289" s="26"/>
      <c r="L289" s="27" t="s">
        <v>31</v>
      </c>
      <c r="M289" s="28"/>
      <c r="N289" s="26"/>
      <c r="O289" s="27" t="s">
        <v>32</v>
      </c>
      <c r="P289" s="28"/>
      <c r="Q289" s="26"/>
      <c r="R289" s="27" t="s">
        <v>33</v>
      </c>
      <c r="S289" s="28"/>
      <c r="T289" s="29"/>
      <c r="U289" s="27" t="s">
        <v>34</v>
      </c>
      <c r="V289" s="28"/>
      <c r="W289" s="26"/>
      <c r="X289" s="27" t="s">
        <v>35</v>
      </c>
      <c r="Y289" s="28"/>
      <c r="Z289" s="26"/>
      <c r="AA289" s="27" t="s">
        <v>36</v>
      </c>
      <c r="AB289" s="28"/>
      <c r="AC289" s="30" t="s">
        <v>37</v>
      </c>
      <c r="AD289" s="30"/>
      <c r="AE289" s="30"/>
    </row>
    <row r="290" customFormat="false" ht="41.75" hidden="false" customHeight="true" outlineLevel="0" collapsed="false">
      <c r="A290" s="125"/>
      <c r="B290" s="125"/>
      <c r="C290" s="125"/>
      <c r="D290" s="125"/>
      <c r="E290" s="125"/>
      <c r="F290" s="32"/>
      <c r="G290" s="25" t="s">
        <v>83</v>
      </c>
      <c r="H290" s="33"/>
      <c r="I290" s="131"/>
      <c r="J290" s="35"/>
      <c r="K290" s="33"/>
      <c r="L290" s="131"/>
      <c r="M290" s="35"/>
      <c r="N290" s="33"/>
      <c r="O290" s="131"/>
      <c r="P290" s="35"/>
      <c r="Q290" s="33"/>
      <c r="R290" s="131"/>
      <c r="S290" s="35"/>
      <c r="T290" s="33"/>
      <c r="U290" s="131"/>
      <c r="V290" s="35"/>
      <c r="W290" s="36"/>
      <c r="X290" s="131"/>
      <c r="Y290" s="38"/>
      <c r="Z290" s="33"/>
      <c r="AA290" s="131"/>
      <c r="AB290" s="35"/>
      <c r="AC290" s="40"/>
      <c r="AD290" s="40"/>
      <c r="AE290" s="40"/>
    </row>
    <row r="291" customFormat="false" ht="28.4" hidden="false" customHeight="true" outlineLevel="0" collapsed="false">
      <c r="A291" s="125"/>
      <c r="B291" s="125"/>
      <c r="C291" s="125"/>
      <c r="D291" s="125"/>
      <c r="E291" s="125"/>
      <c r="F291" s="32"/>
      <c r="G291" s="25" t="s">
        <v>85</v>
      </c>
      <c r="H291" s="33"/>
      <c r="I291" s="131"/>
      <c r="J291" s="53"/>
      <c r="K291" s="52"/>
      <c r="L291" s="131"/>
      <c r="M291" s="53"/>
      <c r="N291" s="52"/>
      <c r="O291" s="131"/>
      <c r="P291" s="53"/>
      <c r="Q291" s="52"/>
      <c r="R291" s="131"/>
      <c r="S291" s="53"/>
      <c r="T291" s="52"/>
      <c r="U291" s="131"/>
      <c r="V291" s="53"/>
      <c r="W291" s="52"/>
      <c r="X291" s="131"/>
      <c r="Y291" s="53"/>
      <c r="Z291" s="52"/>
      <c r="AA291" s="131"/>
      <c r="AB291" s="53"/>
      <c r="AC291" s="54"/>
      <c r="AD291" s="131"/>
      <c r="AE291" s="55"/>
    </row>
    <row r="292" customFormat="false" ht="30" hidden="false" customHeight="true" outlineLevel="0" collapsed="false">
      <c r="A292" s="125"/>
      <c r="B292" s="125"/>
      <c r="C292" s="125"/>
      <c r="D292" s="125"/>
      <c r="E292" s="125"/>
      <c r="F292" s="32"/>
      <c r="G292" s="41" t="s">
        <v>29</v>
      </c>
      <c r="H292" s="42" t="s">
        <v>41</v>
      </c>
      <c r="I292" s="42"/>
      <c r="J292" s="42"/>
      <c r="K292" s="26"/>
      <c r="L292" s="27" t="s">
        <v>42</v>
      </c>
      <c r="M292" s="28"/>
      <c r="N292" s="43"/>
      <c r="O292" s="27" t="s">
        <v>43</v>
      </c>
      <c r="P292" s="44"/>
      <c r="Q292" s="43"/>
      <c r="R292" s="27" t="s">
        <v>44</v>
      </c>
      <c r="S292" s="44"/>
      <c r="T292" s="29"/>
      <c r="U292" s="27"/>
      <c r="V292" s="45"/>
      <c r="W292" s="29"/>
      <c r="X292" s="27"/>
      <c r="Y292" s="45"/>
      <c r="Z292" s="29"/>
      <c r="AA292" s="27"/>
      <c r="AB292" s="45"/>
      <c r="AC292" s="26"/>
      <c r="AD292" s="27"/>
      <c r="AE292" s="28"/>
    </row>
    <row r="293" customFormat="false" ht="27.6" hidden="false" customHeight="true" outlineLevel="0" collapsed="false">
      <c r="A293" s="90"/>
      <c r="B293" s="90"/>
      <c r="C293" s="125"/>
      <c r="D293" s="125"/>
      <c r="E293" s="125"/>
      <c r="F293" s="32"/>
      <c r="G293" s="25" t="s">
        <v>83</v>
      </c>
      <c r="H293" s="33"/>
      <c r="I293" s="132"/>
      <c r="J293" s="49"/>
      <c r="K293" s="33"/>
      <c r="L293" s="132"/>
      <c r="M293" s="49"/>
      <c r="N293" s="33"/>
      <c r="O293" s="132"/>
      <c r="P293" s="35"/>
      <c r="Q293" s="33"/>
      <c r="R293" s="132"/>
      <c r="S293" s="35"/>
      <c r="T293" s="52"/>
      <c r="U293" s="91"/>
      <c r="V293" s="91"/>
      <c r="W293" s="52"/>
      <c r="X293" s="131"/>
      <c r="Y293" s="35"/>
      <c r="Z293" s="54"/>
      <c r="AA293" s="131"/>
      <c r="AB293" s="55"/>
      <c r="AC293" s="52"/>
      <c r="AD293" s="131"/>
      <c r="AE293" s="35"/>
    </row>
    <row r="294" customFormat="false" ht="29.2" hidden="false" customHeight="true" outlineLevel="0" collapsed="false">
      <c r="A294" s="106"/>
      <c r="B294" s="106"/>
      <c r="C294" s="46"/>
      <c r="D294" s="46"/>
      <c r="E294" s="46"/>
      <c r="F294" s="47"/>
      <c r="G294" s="25" t="s">
        <v>85</v>
      </c>
      <c r="H294" s="52"/>
      <c r="I294" s="132"/>
      <c r="J294" s="53"/>
      <c r="K294" s="52"/>
      <c r="L294" s="132"/>
      <c r="M294" s="53"/>
      <c r="N294" s="33"/>
      <c r="O294" s="131"/>
      <c r="P294" s="35"/>
      <c r="Q294" s="33"/>
      <c r="R294" s="131"/>
      <c r="S294" s="35"/>
      <c r="T294" s="52"/>
      <c r="U294" s="53"/>
      <c r="V294" s="53"/>
      <c r="W294" s="33"/>
      <c r="X294" s="131"/>
      <c r="Y294" s="53"/>
      <c r="Z294" s="54"/>
      <c r="AA294" s="53"/>
      <c r="AB294" s="53"/>
      <c r="AC294" s="52"/>
      <c r="AD294" s="131"/>
      <c r="AE294" s="53"/>
    </row>
    <row r="64053" customFormat="false" ht="12.8" hidden="false" customHeight="true" outlineLevel="0" collapsed="false"/>
    <row r="64054" customFormat="false" ht="12.8" hidden="false" customHeight="true" outlineLevel="0" collapsed="false"/>
    <row r="64055" customFormat="false" ht="12.8" hidden="false" customHeight="true" outlineLevel="0" collapsed="false"/>
    <row r="64056" customFormat="false" ht="12.8" hidden="false" customHeight="true" outlineLevel="0" collapsed="false"/>
    <row r="64057" customFormat="false" ht="12.8" hidden="false" customHeight="true" outlineLevel="0" collapsed="false"/>
    <row r="64058" customFormat="false" ht="12.8" hidden="false" customHeight="true" outlineLevel="0" collapsed="false"/>
    <row r="64059" customFormat="false" ht="12.8" hidden="false" customHeight="true" outlineLevel="0" collapsed="false"/>
    <row r="64060" customFormat="false" ht="12.8" hidden="false" customHeight="true" outlineLevel="0" collapsed="false"/>
    <row r="64061" customFormat="false" ht="12.8" hidden="false" customHeight="true" outlineLevel="0" collapsed="false"/>
    <row r="64062" customFormat="false" ht="12.8" hidden="false" customHeight="true" outlineLevel="0" collapsed="false"/>
    <row r="64063" customFormat="false" ht="12.8" hidden="false" customHeight="true" outlineLevel="0" collapsed="false"/>
    <row r="64064" customFormat="false" ht="12.8" hidden="false" customHeight="true" outlineLevel="0" collapsed="false"/>
    <row r="64065" customFormat="false" ht="12.8" hidden="false" customHeight="true" outlineLevel="0" collapsed="false"/>
    <row r="64066" customFormat="false" ht="12.8" hidden="false" customHeight="true" outlineLevel="0" collapsed="false"/>
    <row r="64067" customFormat="false" ht="12.8" hidden="false" customHeight="true" outlineLevel="0" collapsed="false"/>
    <row r="64068" customFormat="false" ht="12.8" hidden="false" customHeight="true" outlineLevel="0" collapsed="false"/>
    <row r="64069" customFormat="false" ht="12.8" hidden="false" customHeight="true" outlineLevel="0" collapsed="false"/>
    <row r="64070" customFormat="false" ht="12.8" hidden="false" customHeight="true" outlineLevel="0" collapsed="false"/>
    <row r="64071" customFormat="false" ht="12.8" hidden="false" customHeight="true" outlineLevel="0" collapsed="false"/>
    <row r="64072" customFormat="false" ht="12.8" hidden="false" customHeight="true" outlineLevel="0" collapsed="false"/>
    <row r="64073" customFormat="false" ht="12.8" hidden="false" customHeight="true" outlineLevel="0" collapsed="false"/>
    <row r="64074" customFormat="false" ht="12.8" hidden="false" customHeight="true" outlineLevel="0" collapsed="false"/>
    <row r="64075" customFormat="false" ht="12.8" hidden="false" customHeight="true" outlineLevel="0" collapsed="false"/>
    <row r="64076" customFormat="false" ht="12.8" hidden="false" customHeight="true" outlineLevel="0" collapsed="false"/>
    <row r="64077" customFormat="false" ht="12.8" hidden="false" customHeight="true" outlineLevel="0" collapsed="false"/>
    <row r="64078" customFormat="false" ht="12.8" hidden="false" customHeight="true" outlineLevel="0" collapsed="false"/>
    <row r="64079" customFormat="false" ht="12.8" hidden="false" customHeight="true" outlineLevel="0" collapsed="false"/>
    <row r="64080" customFormat="false" ht="12.8" hidden="false" customHeight="true" outlineLevel="0" collapsed="false"/>
    <row r="64081" customFormat="false" ht="12.8" hidden="false" customHeight="true" outlineLevel="0" collapsed="false"/>
    <row r="64082" customFormat="false" ht="12.8" hidden="false" customHeight="true" outlineLevel="0" collapsed="false"/>
    <row r="64083" customFormat="false" ht="12.8" hidden="false" customHeight="true" outlineLevel="0" collapsed="false"/>
    <row r="64084" customFormat="false" ht="12.8" hidden="false" customHeight="true" outlineLevel="0" collapsed="false"/>
    <row r="64085" customFormat="false" ht="12.8" hidden="false" customHeight="true" outlineLevel="0" collapsed="false"/>
    <row r="64086" customFormat="false" ht="12.8" hidden="false" customHeight="true" outlineLevel="0" collapsed="false"/>
    <row r="64087" customFormat="false" ht="12.8" hidden="false" customHeight="true" outlineLevel="0" collapsed="false"/>
    <row r="64088" customFormat="false" ht="12.8" hidden="false" customHeight="true" outlineLevel="0" collapsed="false"/>
    <row r="64089" customFormat="false" ht="12.8" hidden="false" customHeight="true" outlineLevel="0" collapsed="false"/>
    <row r="64090" customFormat="false" ht="12.8" hidden="false" customHeight="true" outlineLevel="0" collapsed="false"/>
    <row r="64091" customFormat="false" ht="12.8" hidden="false" customHeight="true" outlineLevel="0" collapsed="false"/>
    <row r="64092" customFormat="false" ht="12.8" hidden="false" customHeight="true" outlineLevel="0" collapsed="false"/>
    <row r="64093" customFormat="false" ht="12.8" hidden="false" customHeight="true" outlineLevel="0" collapsed="false"/>
    <row r="64094" customFormat="false" ht="12.8" hidden="false" customHeight="true" outlineLevel="0" collapsed="false"/>
    <row r="64095" customFormat="false" ht="12.8" hidden="false" customHeight="true" outlineLevel="0" collapsed="false"/>
    <row r="64096" customFormat="false" ht="12.8" hidden="false" customHeight="true" outlineLevel="0" collapsed="false"/>
    <row r="64097" customFormat="false" ht="12.8" hidden="false" customHeight="true" outlineLevel="0" collapsed="false"/>
    <row r="64098" customFormat="false" ht="12.8" hidden="false" customHeight="true" outlineLevel="0" collapsed="false"/>
    <row r="64099" customFormat="false" ht="12.8" hidden="false" customHeight="true" outlineLevel="0" collapsed="false"/>
    <row r="64100" customFormat="false" ht="12.8" hidden="false" customHeight="true" outlineLevel="0" collapsed="false"/>
    <row r="64101" customFormat="false" ht="12.8" hidden="false" customHeight="true" outlineLevel="0" collapsed="false"/>
    <row r="64102" customFormat="false" ht="12.8" hidden="false" customHeight="true" outlineLevel="0" collapsed="false"/>
    <row r="64103" customFormat="false" ht="12.8" hidden="false" customHeight="true" outlineLevel="0" collapsed="false"/>
    <row r="64104" customFormat="false" ht="12.8" hidden="false" customHeight="true" outlineLevel="0" collapsed="false"/>
    <row r="64105" customFormat="false" ht="12.8" hidden="false" customHeight="true" outlineLevel="0" collapsed="false"/>
    <row r="64106" customFormat="false" ht="12.8" hidden="false" customHeight="true" outlineLevel="0" collapsed="false"/>
    <row r="64107" customFormat="false" ht="12.8" hidden="false" customHeight="true" outlineLevel="0" collapsed="false"/>
    <row r="64108" customFormat="false" ht="12.8" hidden="false" customHeight="true" outlineLevel="0" collapsed="false"/>
    <row r="64109" customFormat="false" ht="12.8" hidden="false" customHeight="true" outlineLevel="0" collapsed="false"/>
    <row r="64110" customFormat="false" ht="12.8" hidden="false" customHeight="true" outlineLevel="0" collapsed="false"/>
    <row r="64111" customFormat="false" ht="12.8" hidden="false" customHeight="true" outlineLevel="0" collapsed="false"/>
    <row r="64112" customFormat="false" ht="12.8" hidden="false" customHeight="true" outlineLevel="0" collapsed="false"/>
    <row r="64113" customFormat="false" ht="12.8" hidden="false" customHeight="true" outlineLevel="0" collapsed="false"/>
    <row r="64114" customFormat="false" ht="12.8" hidden="false" customHeight="true" outlineLevel="0" collapsed="false"/>
    <row r="64115" customFormat="false" ht="12.8" hidden="false" customHeight="true" outlineLevel="0" collapsed="false"/>
    <row r="64116" customFormat="false" ht="12.8" hidden="false" customHeight="true" outlineLevel="0" collapsed="false"/>
    <row r="64117" customFormat="false" ht="12.8" hidden="false" customHeight="true" outlineLevel="0" collapsed="false"/>
    <row r="64118" customFormat="false" ht="12.8" hidden="false" customHeight="true" outlineLevel="0" collapsed="false"/>
    <row r="64119" customFormat="false" ht="12.8" hidden="false" customHeight="true" outlineLevel="0" collapsed="false"/>
    <row r="64120" customFormat="false" ht="12.8" hidden="false" customHeight="true" outlineLevel="0" collapsed="false"/>
    <row r="64121" customFormat="false" ht="12.8" hidden="false" customHeight="true" outlineLevel="0" collapsed="false"/>
    <row r="64122" customFormat="false" ht="12.8" hidden="false" customHeight="true" outlineLevel="0" collapsed="false"/>
    <row r="64123" customFormat="false" ht="12.8" hidden="false" customHeight="true" outlineLevel="0" collapsed="false"/>
    <row r="64124" customFormat="false" ht="12.8" hidden="false" customHeight="true" outlineLevel="0" collapsed="false"/>
    <row r="64125" customFormat="false" ht="12.8" hidden="false" customHeight="true" outlineLevel="0" collapsed="false"/>
    <row r="64126" customFormat="false" ht="12.8" hidden="false" customHeight="true" outlineLevel="0" collapsed="false"/>
    <row r="64127" customFormat="false" ht="12.8" hidden="false" customHeight="true" outlineLevel="0" collapsed="false"/>
    <row r="64128" customFormat="false" ht="12.8" hidden="false" customHeight="true" outlineLevel="0" collapsed="false"/>
    <row r="64129" customFormat="false" ht="12.8" hidden="false" customHeight="true" outlineLevel="0" collapsed="false"/>
    <row r="64130" customFormat="false" ht="12.8" hidden="false" customHeight="true" outlineLevel="0" collapsed="false"/>
    <row r="64131" customFormat="false" ht="12.8" hidden="false" customHeight="true" outlineLevel="0" collapsed="false"/>
    <row r="64132" customFormat="false" ht="12.8" hidden="false" customHeight="true" outlineLevel="0" collapsed="false"/>
    <row r="64133" customFormat="false" ht="12.8" hidden="false" customHeight="true" outlineLevel="0" collapsed="false"/>
    <row r="64134" customFormat="false" ht="12.8" hidden="false" customHeight="true" outlineLevel="0" collapsed="false"/>
    <row r="64135" customFormat="false" ht="12.8" hidden="false" customHeight="true" outlineLevel="0" collapsed="false"/>
    <row r="64136" customFormat="false" ht="12.8" hidden="false" customHeight="true" outlineLevel="0" collapsed="false"/>
    <row r="64137" customFormat="false" ht="12.8" hidden="false" customHeight="true" outlineLevel="0" collapsed="false"/>
    <row r="64138" customFormat="false" ht="12.8" hidden="false" customHeight="true" outlineLevel="0" collapsed="false"/>
    <row r="64139" customFormat="false" ht="12.8" hidden="false" customHeight="true" outlineLevel="0" collapsed="false"/>
    <row r="64140" customFormat="false" ht="12.8" hidden="false" customHeight="true" outlineLevel="0" collapsed="false"/>
    <row r="64141" customFormat="false" ht="12.8" hidden="false" customHeight="true" outlineLevel="0" collapsed="false"/>
    <row r="64142" customFormat="false" ht="12.8" hidden="false" customHeight="true" outlineLevel="0" collapsed="false"/>
    <row r="64143" customFormat="false" ht="12.8" hidden="false" customHeight="true" outlineLevel="0" collapsed="false"/>
    <row r="64144" customFormat="false" ht="12.8" hidden="false" customHeight="true" outlineLevel="0" collapsed="false"/>
    <row r="64145" customFormat="false" ht="12.8" hidden="false" customHeight="true" outlineLevel="0" collapsed="false"/>
    <row r="64146" customFormat="false" ht="12.8" hidden="false" customHeight="true" outlineLevel="0" collapsed="false"/>
    <row r="64147" customFormat="false" ht="12.8" hidden="false" customHeight="true" outlineLevel="0" collapsed="false"/>
    <row r="64148" customFormat="false" ht="12.8" hidden="false" customHeight="true" outlineLevel="0" collapsed="false"/>
    <row r="64149" customFormat="false" ht="12.8" hidden="false" customHeight="true" outlineLevel="0" collapsed="false"/>
    <row r="64150" customFormat="false" ht="12.8" hidden="false" customHeight="true" outlineLevel="0" collapsed="false"/>
    <row r="64151" customFormat="false" ht="12.8" hidden="false" customHeight="true" outlineLevel="0" collapsed="false"/>
    <row r="64152" customFormat="false" ht="12.8" hidden="false" customHeight="true" outlineLevel="0" collapsed="false"/>
    <row r="64153" customFormat="false" ht="12.8" hidden="false" customHeight="true" outlineLevel="0" collapsed="false"/>
    <row r="64154" customFormat="false" ht="12.8" hidden="false" customHeight="true" outlineLevel="0" collapsed="false"/>
    <row r="64155" customFormat="false" ht="12.8" hidden="false" customHeight="true" outlineLevel="0" collapsed="false"/>
    <row r="64156" customFormat="false" ht="12.8" hidden="false" customHeight="true" outlineLevel="0" collapsed="false"/>
    <row r="64157" customFormat="false" ht="12.8" hidden="false" customHeight="true" outlineLevel="0" collapsed="false"/>
    <row r="64158" customFormat="false" ht="12.8" hidden="false" customHeight="true" outlineLevel="0" collapsed="false"/>
    <row r="64159" customFormat="false" ht="12.8" hidden="false" customHeight="true" outlineLevel="0" collapsed="false"/>
    <row r="64160" customFormat="false" ht="12.8" hidden="false" customHeight="true" outlineLevel="0" collapsed="false"/>
    <row r="64161" customFormat="false" ht="12.8" hidden="false" customHeight="true" outlineLevel="0" collapsed="false"/>
    <row r="64162" customFormat="false" ht="12.8" hidden="false" customHeight="true" outlineLevel="0" collapsed="false"/>
    <row r="64163" customFormat="false" ht="12.8" hidden="false" customHeight="true" outlineLevel="0" collapsed="false"/>
    <row r="64164" customFormat="false" ht="12.8" hidden="false" customHeight="true" outlineLevel="0" collapsed="false"/>
    <row r="64165" customFormat="false" ht="12.8" hidden="false" customHeight="true" outlineLevel="0" collapsed="false"/>
    <row r="64166" customFormat="false" ht="12.8" hidden="false" customHeight="true" outlineLevel="0" collapsed="false"/>
    <row r="64167" customFormat="false" ht="12.8" hidden="false" customHeight="true" outlineLevel="0" collapsed="false"/>
    <row r="64168" customFormat="false" ht="12.8" hidden="false" customHeight="true" outlineLevel="0" collapsed="false"/>
    <row r="64169" customFormat="false" ht="12.8" hidden="false" customHeight="true" outlineLevel="0" collapsed="false"/>
    <row r="64170" customFormat="false" ht="12.8" hidden="false" customHeight="true" outlineLevel="0" collapsed="false"/>
    <row r="64171" customFormat="false" ht="12.8" hidden="false" customHeight="true" outlineLevel="0" collapsed="false"/>
    <row r="64172" customFormat="false" ht="12.8" hidden="false" customHeight="true" outlineLevel="0" collapsed="false"/>
    <row r="64173" customFormat="false" ht="12.8" hidden="false" customHeight="true" outlineLevel="0" collapsed="false"/>
    <row r="64174" customFormat="false" ht="12.8" hidden="false" customHeight="true" outlineLevel="0" collapsed="false"/>
    <row r="64175" customFormat="false" ht="12.8" hidden="false" customHeight="true" outlineLevel="0" collapsed="false"/>
    <row r="64176" customFormat="false" ht="12.8" hidden="false" customHeight="true" outlineLevel="0" collapsed="false"/>
    <row r="64177" customFormat="false" ht="12.8" hidden="false" customHeight="true" outlineLevel="0" collapsed="false"/>
    <row r="64178" customFormat="false" ht="12.8" hidden="false" customHeight="true" outlineLevel="0" collapsed="false"/>
    <row r="64179" customFormat="false" ht="12.8" hidden="false" customHeight="true" outlineLevel="0" collapsed="false"/>
    <row r="64180" customFormat="false" ht="12.8" hidden="false" customHeight="true" outlineLevel="0" collapsed="false"/>
    <row r="64181" customFormat="false" ht="12.8" hidden="false" customHeight="true" outlineLevel="0" collapsed="false"/>
    <row r="64182" customFormat="false" ht="12.8" hidden="false" customHeight="true" outlineLevel="0" collapsed="false"/>
    <row r="64183" customFormat="false" ht="12.8" hidden="false" customHeight="true" outlineLevel="0" collapsed="false"/>
    <row r="64184" customFormat="false" ht="12.8" hidden="false" customHeight="true" outlineLevel="0" collapsed="false"/>
    <row r="64185" customFormat="false" ht="12.8" hidden="false" customHeight="true" outlineLevel="0" collapsed="false"/>
    <row r="64186" customFormat="false" ht="12.8" hidden="false" customHeight="true" outlineLevel="0" collapsed="false"/>
    <row r="64187" customFormat="false" ht="12.8" hidden="false" customHeight="true" outlineLevel="0" collapsed="false"/>
    <row r="64188" customFormat="false" ht="12.8" hidden="false" customHeight="true" outlineLevel="0" collapsed="false"/>
    <row r="64189" customFormat="false" ht="12.8" hidden="false" customHeight="true" outlineLevel="0" collapsed="false"/>
    <row r="64190" customFormat="false" ht="12.8" hidden="false" customHeight="true" outlineLevel="0" collapsed="false"/>
    <row r="64191" customFormat="false" ht="12.8" hidden="false" customHeight="true" outlineLevel="0" collapsed="false"/>
    <row r="64192" customFormat="false" ht="12.8" hidden="false" customHeight="true" outlineLevel="0" collapsed="false"/>
    <row r="64193" customFormat="false" ht="12.8" hidden="false" customHeight="true" outlineLevel="0" collapsed="false"/>
    <row r="64194" customFormat="false" ht="12.8" hidden="false" customHeight="true" outlineLevel="0" collapsed="false"/>
    <row r="64195" customFormat="false" ht="12.8" hidden="false" customHeight="true" outlineLevel="0" collapsed="false"/>
    <row r="64196" customFormat="false" ht="12.8" hidden="false" customHeight="true" outlineLevel="0" collapsed="false"/>
    <row r="64197" customFormat="false" ht="12.8" hidden="false" customHeight="true" outlineLevel="0" collapsed="false"/>
    <row r="64198" customFormat="false" ht="12.8" hidden="false" customHeight="true" outlineLevel="0" collapsed="false"/>
    <row r="64199" customFormat="false" ht="12.8" hidden="false" customHeight="true" outlineLevel="0" collapsed="false"/>
    <row r="64200" customFormat="false" ht="12.8" hidden="false" customHeight="true" outlineLevel="0" collapsed="false"/>
    <row r="64201" customFormat="false" ht="12.8" hidden="false" customHeight="true" outlineLevel="0" collapsed="false"/>
    <row r="64202" customFormat="false" ht="12.8" hidden="false" customHeight="true" outlineLevel="0" collapsed="false"/>
    <row r="64203" customFormat="false" ht="12.8" hidden="false" customHeight="true" outlineLevel="0" collapsed="false"/>
    <row r="64204" customFormat="false" ht="12.8" hidden="false" customHeight="true" outlineLevel="0" collapsed="false"/>
    <row r="64205" customFormat="false" ht="12.8" hidden="false" customHeight="true" outlineLevel="0" collapsed="false"/>
    <row r="64206" customFormat="false" ht="12.8" hidden="false" customHeight="true" outlineLevel="0" collapsed="false"/>
    <row r="64207" customFormat="false" ht="12.8" hidden="false" customHeight="true" outlineLevel="0" collapsed="false"/>
    <row r="64208" customFormat="false" ht="12.8" hidden="false" customHeight="true" outlineLevel="0" collapsed="false"/>
    <row r="64209" customFormat="false" ht="12.8" hidden="false" customHeight="true" outlineLevel="0" collapsed="false"/>
    <row r="64210" customFormat="false" ht="12.8" hidden="false" customHeight="true" outlineLevel="0" collapsed="false"/>
    <row r="64211" customFormat="false" ht="12.8" hidden="false" customHeight="true" outlineLevel="0" collapsed="false"/>
    <row r="64212" customFormat="false" ht="12.8" hidden="false" customHeight="true" outlineLevel="0" collapsed="false"/>
    <row r="64213" customFormat="false" ht="12.8" hidden="false" customHeight="true" outlineLevel="0" collapsed="false"/>
    <row r="64214" customFormat="false" ht="12.8" hidden="false" customHeight="true" outlineLevel="0" collapsed="false"/>
    <row r="64215" customFormat="false" ht="12.8" hidden="false" customHeight="true" outlineLevel="0" collapsed="false"/>
    <row r="64216" customFormat="false" ht="12.8" hidden="false" customHeight="true" outlineLevel="0" collapsed="false"/>
    <row r="64217" customFormat="false" ht="12.8" hidden="false" customHeight="true" outlineLevel="0" collapsed="false"/>
    <row r="64218" customFormat="false" ht="12.8" hidden="false" customHeight="true" outlineLevel="0" collapsed="false"/>
    <row r="64219" customFormat="false" ht="12.8" hidden="false" customHeight="true" outlineLevel="0" collapsed="false"/>
    <row r="64220" customFormat="false" ht="12.8" hidden="false" customHeight="true" outlineLevel="0" collapsed="false"/>
    <row r="64221" customFormat="false" ht="12.8" hidden="false" customHeight="true" outlineLevel="0" collapsed="false"/>
    <row r="64222" customFormat="false" ht="12.8" hidden="false" customHeight="true" outlineLevel="0" collapsed="false"/>
    <row r="64223" customFormat="false" ht="12.8" hidden="false" customHeight="true" outlineLevel="0" collapsed="false"/>
    <row r="64224" customFormat="false" ht="12.8" hidden="false" customHeight="true" outlineLevel="0" collapsed="false"/>
    <row r="64225" customFormat="false" ht="12.8" hidden="false" customHeight="true" outlineLevel="0" collapsed="false"/>
    <row r="64226" customFormat="false" ht="12.8" hidden="false" customHeight="true" outlineLevel="0" collapsed="false"/>
    <row r="64227" customFormat="false" ht="12.8" hidden="false" customHeight="true" outlineLevel="0" collapsed="false"/>
    <row r="64228" customFormat="false" ht="12.8" hidden="false" customHeight="true" outlineLevel="0" collapsed="false"/>
    <row r="64229" customFormat="false" ht="12.8" hidden="false" customHeight="true" outlineLevel="0" collapsed="false"/>
    <row r="64230" customFormat="false" ht="12.8" hidden="false" customHeight="true" outlineLevel="0" collapsed="false"/>
    <row r="64231" customFormat="false" ht="12.8" hidden="false" customHeight="true" outlineLevel="0" collapsed="false"/>
    <row r="64232" customFormat="false" ht="12.8" hidden="false" customHeight="true" outlineLevel="0" collapsed="false"/>
    <row r="64233" customFormat="false" ht="12.8" hidden="false" customHeight="true" outlineLevel="0" collapsed="false"/>
    <row r="64234" customFormat="false" ht="12.8" hidden="false" customHeight="true" outlineLevel="0" collapsed="false"/>
    <row r="64235" customFormat="false" ht="12.8" hidden="false" customHeight="true" outlineLevel="0" collapsed="false"/>
    <row r="64236" customFormat="false" ht="12.8" hidden="false" customHeight="true" outlineLevel="0" collapsed="false"/>
    <row r="64237" customFormat="false" ht="12.8" hidden="false" customHeight="true" outlineLevel="0" collapsed="false"/>
    <row r="64238" customFormat="false" ht="12.8" hidden="false" customHeight="true" outlineLevel="0" collapsed="false"/>
    <row r="64239" customFormat="false" ht="12.8" hidden="false" customHeight="true" outlineLevel="0" collapsed="false"/>
    <row r="64240" customFormat="false" ht="12.8" hidden="false" customHeight="true" outlineLevel="0" collapsed="false"/>
    <row r="64241" customFormat="false" ht="12.8" hidden="false" customHeight="true" outlineLevel="0" collapsed="false"/>
    <row r="64242" customFormat="false" ht="12.8" hidden="false" customHeight="true" outlineLevel="0" collapsed="false"/>
    <row r="64243" customFormat="false" ht="12.8" hidden="false" customHeight="true" outlineLevel="0" collapsed="false"/>
    <row r="64244" customFormat="false" ht="12.8" hidden="false" customHeight="true" outlineLevel="0" collapsed="false"/>
    <row r="64245" customFormat="false" ht="12.8" hidden="false" customHeight="true" outlineLevel="0" collapsed="false"/>
    <row r="64246" customFormat="false" ht="12.8" hidden="false" customHeight="true" outlineLevel="0" collapsed="false"/>
    <row r="64247" customFormat="false" ht="12.8" hidden="false" customHeight="true" outlineLevel="0" collapsed="false"/>
    <row r="64248" customFormat="false" ht="12.8" hidden="false" customHeight="true" outlineLevel="0" collapsed="false"/>
    <row r="64249" customFormat="false" ht="12.8" hidden="false" customHeight="true" outlineLevel="0" collapsed="false"/>
    <row r="64250" customFormat="false" ht="12.8" hidden="false" customHeight="true" outlineLevel="0" collapsed="false"/>
    <row r="64251" customFormat="false" ht="12.8" hidden="false" customHeight="true" outlineLevel="0" collapsed="false"/>
    <row r="64252" customFormat="false" ht="12.8" hidden="false" customHeight="true" outlineLevel="0" collapsed="false"/>
    <row r="64253" customFormat="false" ht="12.8" hidden="false" customHeight="true" outlineLevel="0" collapsed="false"/>
    <row r="64254" customFormat="false" ht="12.8" hidden="false" customHeight="true" outlineLevel="0" collapsed="false"/>
    <row r="64255" customFormat="false" ht="12.8" hidden="false" customHeight="true" outlineLevel="0" collapsed="false"/>
    <row r="64256" customFormat="false" ht="12.8" hidden="false" customHeight="true" outlineLevel="0" collapsed="false"/>
    <row r="64257" customFormat="false" ht="12.8" hidden="false" customHeight="true" outlineLevel="0" collapsed="false"/>
    <row r="64258" customFormat="false" ht="12.8" hidden="false" customHeight="true" outlineLevel="0" collapsed="false"/>
    <row r="64259" customFormat="false" ht="12.8" hidden="false" customHeight="true" outlineLevel="0" collapsed="false"/>
    <row r="64260" customFormat="false" ht="12.8" hidden="false" customHeight="true" outlineLevel="0" collapsed="false"/>
    <row r="64261" customFormat="false" ht="12.8" hidden="false" customHeight="true" outlineLevel="0" collapsed="false"/>
    <row r="64262" customFormat="false" ht="12.8" hidden="false" customHeight="true" outlineLevel="0" collapsed="false"/>
    <row r="64263" customFormat="false" ht="12.8" hidden="false" customHeight="true" outlineLevel="0" collapsed="false"/>
    <row r="64264" customFormat="false" ht="12.8" hidden="false" customHeight="true" outlineLevel="0" collapsed="false"/>
    <row r="64265" customFormat="false" ht="12.8" hidden="false" customHeight="true" outlineLevel="0" collapsed="false"/>
    <row r="64266" customFormat="false" ht="12.8" hidden="false" customHeight="true" outlineLevel="0" collapsed="false"/>
    <row r="64267" customFormat="false" ht="12.8" hidden="false" customHeight="true" outlineLevel="0" collapsed="false"/>
    <row r="64268" customFormat="false" ht="12.8" hidden="false" customHeight="true" outlineLevel="0" collapsed="false"/>
    <row r="64269" customFormat="false" ht="12.8" hidden="false" customHeight="true" outlineLevel="0" collapsed="false"/>
    <row r="64270" customFormat="false" ht="12.8" hidden="false" customHeight="true" outlineLevel="0" collapsed="false"/>
    <row r="64271" customFormat="false" ht="12.8" hidden="false" customHeight="true" outlineLevel="0" collapsed="false"/>
    <row r="64272" customFormat="false" ht="12.8" hidden="false" customHeight="true" outlineLevel="0" collapsed="false"/>
    <row r="64273" customFormat="false" ht="12.8" hidden="false" customHeight="true" outlineLevel="0" collapsed="false"/>
    <row r="64274" customFormat="false" ht="12.8" hidden="false" customHeight="true" outlineLevel="0" collapsed="false"/>
    <row r="64275" customFormat="false" ht="12.8" hidden="false" customHeight="true" outlineLevel="0" collapsed="false"/>
    <row r="64276" customFormat="false" ht="12.8" hidden="false" customHeight="true" outlineLevel="0" collapsed="false"/>
    <row r="64277" customFormat="false" ht="12.8" hidden="false" customHeight="true" outlineLevel="0" collapsed="false"/>
    <row r="64278" customFormat="false" ht="12.8" hidden="false" customHeight="true" outlineLevel="0" collapsed="false"/>
    <row r="64279" customFormat="false" ht="12.8" hidden="false" customHeight="true" outlineLevel="0" collapsed="false"/>
    <row r="64280" customFormat="false" ht="12.8" hidden="false" customHeight="true" outlineLevel="0" collapsed="false"/>
    <row r="64281" customFormat="false" ht="12.8" hidden="false" customHeight="true" outlineLevel="0" collapsed="false"/>
    <row r="64282" customFormat="false" ht="12.8" hidden="false" customHeight="true" outlineLevel="0" collapsed="false"/>
    <row r="64283" customFormat="false" ht="12.8" hidden="false" customHeight="true" outlineLevel="0" collapsed="false"/>
    <row r="64284" customFormat="false" ht="12.8" hidden="false" customHeight="true" outlineLevel="0" collapsed="false"/>
    <row r="64285" customFormat="false" ht="12.8" hidden="false" customHeight="true" outlineLevel="0" collapsed="false"/>
    <row r="64286" customFormat="false" ht="12.8" hidden="false" customHeight="true" outlineLevel="0" collapsed="false"/>
    <row r="64287" customFormat="false" ht="12.8" hidden="false" customHeight="true" outlineLevel="0" collapsed="false"/>
    <row r="64288" customFormat="false" ht="12.8" hidden="false" customHeight="true" outlineLevel="0" collapsed="false"/>
    <row r="64289" customFormat="false" ht="12.8" hidden="false" customHeight="true" outlineLevel="0" collapsed="false"/>
    <row r="64290" customFormat="false" ht="12.8" hidden="false" customHeight="true" outlineLevel="0" collapsed="false"/>
    <row r="64291" customFormat="false" ht="12.8" hidden="false" customHeight="true" outlineLevel="0" collapsed="false"/>
    <row r="64292" customFormat="false" ht="12.8" hidden="false" customHeight="true" outlineLevel="0" collapsed="false"/>
    <row r="64293" customFormat="false" ht="12.8" hidden="false" customHeight="true" outlineLevel="0" collapsed="false"/>
    <row r="64294" customFormat="false" ht="12.8" hidden="false" customHeight="true" outlineLevel="0" collapsed="false"/>
    <row r="64295" customFormat="false" ht="12.8" hidden="false" customHeight="true" outlineLevel="0" collapsed="false"/>
    <row r="64296" customFormat="false" ht="12.8" hidden="false" customHeight="true" outlineLevel="0" collapsed="false"/>
    <row r="64297" customFormat="false" ht="12.8" hidden="false" customHeight="true" outlineLevel="0" collapsed="false"/>
    <row r="64298" customFormat="false" ht="12.8" hidden="false" customHeight="true" outlineLevel="0" collapsed="false"/>
    <row r="64299" customFormat="false" ht="12.8" hidden="false" customHeight="true" outlineLevel="0" collapsed="false"/>
    <row r="64300" customFormat="false" ht="12.8" hidden="false" customHeight="true" outlineLevel="0" collapsed="false"/>
    <row r="64301" customFormat="false" ht="12.8" hidden="false" customHeight="true" outlineLevel="0" collapsed="false"/>
    <row r="64302" customFormat="false" ht="12.8" hidden="false" customHeight="true" outlineLevel="0" collapsed="false"/>
    <row r="64303" customFormat="false" ht="12.8" hidden="false" customHeight="true" outlineLevel="0" collapsed="false"/>
    <row r="64304" customFormat="false" ht="12.8" hidden="false" customHeight="true" outlineLevel="0" collapsed="false"/>
    <row r="64305" customFormat="false" ht="12.8" hidden="false" customHeight="true" outlineLevel="0" collapsed="false"/>
    <row r="64306" customFormat="false" ht="12.8" hidden="false" customHeight="true" outlineLevel="0" collapsed="false"/>
    <row r="64307" customFormat="false" ht="12.8" hidden="false" customHeight="true" outlineLevel="0" collapsed="false"/>
    <row r="64308" customFormat="false" ht="12.8" hidden="false" customHeight="true" outlineLevel="0" collapsed="false"/>
    <row r="64309" customFormat="false" ht="12.8" hidden="false" customHeight="true" outlineLevel="0" collapsed="false"/>
    <row r="64310" customFormat="false" ht="12.8" hidden="false" customHeight="true" outlineLevel="0" collapsed="false"/>
    <row r="64311" customFormat="false" ht="12.8" hidden="false" customHeight="true" outlineLevel="0" collapsed="false"/>
    <row r="64312" customFormat="false" ht="12.8" hidden="false" customHeight="true" outlineLevel="0" collapsed="false"/>
    <row r="64313" customFormat="false" ht="12.8" hidden="false" customHeight="true" outlineLevel="0" collapsed="false"/>
    <row r="64314" customFormat="false" ht="12.8" hidden="false" customHeight="true" outlineLevel="0" collapsed="false"/>
    <row r="64315" customFormat="false" ht="12.8" hidden="false" customHeight="true" outlineLevel="0" collapsed="false"/>
    <row r="64316" customFormat="false" ht="12.8" hidden="false" customHeight="true" outlineLevel="0" collapsed="false"/>
    <row r="64317" customFormat="false" ht="12.8" hidden="false" customHeight="true" outlineLevel="0" collapsed="false"/>
    <row r="64318" customFormat="false" ht="12.8" hidden="false" customHeight="true" outlineLevel="0" collapsed="false"/>
    <row r="64319" customFormat="false" ht="12.8" hidden="false" customHeight="true" outlineLevel="0" collapsed="false"/>
    <row r="64320" customFormat="false" ht="12.8" hidden="false" customHeight="true" outlineLevel="0" collapsed="false"/>
    <row r="64321" customFormat="false" ht="12.8" hidden="false" customHeight="true" outlineLevel="0" collapsed="false"/>
    <row r="64322" customFormat="false" ht="12.8" hidden="false" customHeight="true" outlineLevel="0" collapsed="false"/>
    <row r="64323" customFormat="false" ht="12.8" hidden="false" customHeight="true" outlineLevel="0" collapsed="false"/>
    <row r="64324" customFormat="false" ht="12.8" hidden="false" customHeight="true" outlineLevel="0" collapsed="false"/>
    <row r="64325" customFormat="false" ht="12.8" hidden="false" customHeight="true" outlineLevel="0" collapsed="false"/>
    <row r="64326" customFormat="false" ht="12.8" hidden="false" customHeight="true" outlineLevel="0" collapsed="false"/>
    <row r="64327" customFormat="false" ht="12.8" hidden="false" customHeight="true" outlineLevel="0" collapsed="false"/>
    <row r="64328" customFormat="false" ht="12.8" hidden="false" customHeight="true" outlineLevel="0" collapsed="false"/>
    <row r="64329" customFormat="false" ht="12.8" hidden="false" customHeight="true" outlineLevel="0" collapsed="false"/>
    <row r="64330" customFormat="false" ht="12.8" hidden="false" customHeight="true" outlineLevel="0" collapsed="false"/>
    <row r="64331" customFormat="false" ht="12.8" hidden="false" customHeight="true" outlineLevel="0" collapsed="false"/>
    <row r="64332" customFormat="false" ht="12.8" hidden="false" customHeight="true" outlineLevel="0" collapsed="false"/>
    <row r="64333" customFormat="false" ht="12.8" hidden="false" customHeight="true" outlineLevel="0" collapsed="false"/>
    <row r="64334" customFormat="false" ht="12.8" hidden="false" customHeight="true" outlineLevel="0" collapsed="false"/>
    <row r="64335" customFormat="false" ht="12.8" hidden="false" customHeight="true" outlineLevel="0" collapsed="false"/>
    <row r="64336" customFormat="false" ht="12.8" hidden="false" customHeight="true" outlineLevel="0" collapsed="false"/>
    <row r="64337" customFormat="false" ht="12.8" hidden="false" customHeight="true" outlineLevel="0" collapsed="false"/>
    <row r="64338" customFormat="false" ht="12.8" hidden="false" customHeight="true" outlineLevel="0" collapsed="false"/>
    <row r="64339" customFormat="false" ht="12.8" hidden="false" customHeight="true" outlineLevel="0" collapsed="false"/>
    <row r="64340" customFormat="false" ht="12.8" hidden="false" customHeight="true" outlineLevel="0" collapsed="false"/>
    <row r="64341" customFormat="false" ht="12.8" hidden="false" customHeight="true" outlineLevel="0" collapsed="false"/>
    <row r="64342" customFormat="false" ht="12.8" hidden="false" customHeight="true" outlineLevel="0" collapsed="false"/>
    <row r="64343" customFormat="false" ht="12.8" hidden="false" customHeight="true" outlineLevel="0" collapsed="false"/>
    <row r="64344" customFormat="false" ht="12.8" hidden="false" customHeight="true" outlineLevel="0" collapsed="false"/>
    <row r="64345" customFormat="false" ht="12.8" hidden="false" customHeight="true" outlineLevel="0" collapsed="false"/>
    <row r="64346" customFormat="false" ht="12.8" hidden="false" customHeight="true" outlineLevel="0" collapsed="false"/>
    <row r="64347" customFormat="false" ht="12.8" hidden="false" customHeight="true" outlineLevel="0" collapsed="false"/>
    <row r="64348" customFormat="false" ht="12.8" hidden="false" customHeight="true" outlineLevel="0" collapsed="false"/>
    <row r="64349" customFormat="false" ht="12.8" hidden="false" customHeight="true" outlineLevel="0" collapsed="false"/>
    <row r="64350" customFormat="false" ht="12.8" hidden="false" customHeight="true" outlineLevel="0" collapsed="false"/>
    <row r="64351" customFormat="false" ht="12.8" hidden="false" customHeight="true" outlineLevel="0" collapsed="false"/>
    <row r="64352" customFormat="false" ht="12.8" hidden="false" customHeight="true" outlineLevel="0" collapsed="false"/>
    <row r="64353" customFormat="false" ht="12.8" hidden="false" customHeight="true" outlineLevel="0" collapsed="false"/>
    <row r="64354" customFormat="false" ht="12.8" hidden="false" customHeight="true" outlineLevel="0" collapsed="false"/>
    <row r="64355" customFormat="false" ht="12.8" hidden="false" customHeight="true" outlineLevel="0" collapsed="false"/>
    <row r="64356" customFormat="false" ht="12.8" hidden="false" customHeight="true" outlineLevel="0" collapsed="false"/>
    <row r="64357" customFormat="false" ht="12.8" hidden="false" customHeight="true" outlineLevel="0" collapsed="false"/>
    <row r="64358" customFormat="false" ht="12.8" hidden="false" customHeight="true" outlineLevel="0" collapsed="false"/>
    <row r="64359" customFormat="false" ht="12.8" hidden="false" customHeight="true" outlineLevel="0" collapsed="false"/>
    <row r="64360" customFormat="false" ht="12.8" hidden="false" customHeight="true" outlineLevel="0" collapsed="false"/>
    <row r="64361" customFormat="false" ht="12.8" hidden="false" customHeight="true" outlineLevel="0" collapsed="false"/>
    <row r="64362" customFormat="false" ht="12.8" hidden="false" customHeight="true" outlineLevel="0" collapsed="false"/>
    <row r="64363" customFormat="false" ht="12.8" hidden="false" customHeight="true" outlineLevel="0" collapsed="false"/>
    <row r="64364" customFormat="false" ht="12.8" hidden="false" customHeight="true" outlineLevel="0" collapsed="false"/>
    <row r="64365" customFormat="false" ht="12.8" hidden="false" customHeight="true" outlineLevel="0" collapsed="false"/>
    <row r="64366" customFormat="false" ht="12.8" hidden="false" customHeight="true" outlineLevel="0" collapsed="false"/>
    <row r="64367" customFormat="false" ht="12.8" hidden="false" customHeight="true" outlineLevel="0" collapsed="false"/>
    <row r="64368" customFormat="false" ht="12.8" hidden="false" customHeight="true" outlineLevel="0" collapsed="false"/>
    <row r="64369" customFormat="false" ht="12.8" hidden="false" customHeight="true" outlineLevel="0" collapsed="false"/>
    <row r="64370" customFormat="false" ht="12.8" hidden="false" customHeight="true" outlineLevel="0" collapsed="false"/>
    <row r="64371" customFormat="false" ht="12.8" hidden="false" customHeight="true" outlineLevel="0" collapsed="false"/>
    <row r="64372" customFormat="false" ht="12.8" hidden="false" customHeight="true" outlineLevel="0" collapsed="false"/>
    <row r="64373" customFormat="false" ht="12.8" hidden="false" customHeight="true" outlineLevel="0" collapsed="false"/>
    <row r="64374" customFormat="false" ht="12.8" hidden="false" customHeight="true" outlineLevel="0" collapsed="false"/>
    <row r="64375" customFormat="false" ht="12.8" hidden="false" customHeight="true" outlineLevel="0" collapsed="false"/>
    <row r="64376" customFormat="false" ht="12.8" hidden="false" customHeight="true" outlineLevel="0" collapsed="false"/>
    <row r="64377" customFormat="false" ht="12.8" hidden="false" customHeight="true" outlineLevel="0" collapsed="false"/>
    <row r="64378" customFormat="false" ht="12.8" hidden="false" customHeight="true" outlineLevel="0" collapsed="false"/>
    <row r="64379" customFormat="false" ht="12.8" hidden="false" customHeight="true" outlineLevel="0" collapsed="false"/>
    <row r="64380" customFormat="false" ht="12.8" hidden="false" customHeight="true" outlineLevel="0" collapsed="false"/>
    <row r="64381" customFormat="false" ht="12.8" hidden="false" customHeight="true" outlineLevel="0" collapsed="false"/>
    <row r="64382" customFormat="false" ht="12.8" hidden="false" customHeight="true" outlineLevel="0" collapsed="false"/>
    <row r="64383" customFormat="false" ht="12.8" hidden="false" customHeight="true" outlineLevel="0" collapsed="false"/>
    <row r="64384" customFormat="false" ht="12.8" hidden="false" customHeight="true" outlineLevel="0" collapsed="false"/>
    <row r="64385" customFormat="false" ht="12.8" hidden="false" customHeight="true" outlineLevel="0" collapsed="false"/>
    <row r="64386" customFormat="false" ht="12.8" hidden="false" customHeight="true" outlineLevel="0" collapsed="false"/>
    <row r="64387" customFormat="false" ht="12.8" hidden="false" customHeight="true" outlineLevel="0" collapsed="false"/>
    <row r="64388" customFormat="false" ht="12.8" hidden="false" customHeight="true" outlineLevel="0" collapsed="false"/>
    <row r="64389" customFormat="false" ht="12.8" hidden="false" customHeight="true" outlineLevel="0" collapsed="false"/>
    <row r="64390" customFormat="false" ht="12.8" hidden="false" customHeight="true" outlineLevel="0" collapsed="false"/>
    <row r="64391" customFormat="false" ht="12.8" hidden="false" customHeight="true" outlineLevel="0" collapsed="false"/>
    <row r="64392" customFormat="false" ht="12.8" hidden="false" customHeight="true" outlineLevel="0" collapsed="false"/>
    <row r="64393" customFormat="false" ht="12.8" hidden="false" customHeight="true" outlineLevel="0" collapsed="false"/>
    <row r="64394" customFormat="false" ht="12.8" hidden="false" customHeight="true" outlineLevel="0" collapsed="false"/>
    <row r="64395" customFormat="false" ht="12.8" hidden="false" customHeight="true" outlineLevel="0" collapsed="false"/>
    <row r="64396" customFormat="false" ht="12.8" hidden="false" customHeight="true" outlineLevel="0" collapsed="false"/>
    <row r="64397" customFormat="false" ht="12.8" hidden="false" customHeight="true" outlineLevel="0" collapsed="false"/>
    <row r="64398" customFormat="false" ht="12.8" hidden="false" customHeight="true" outlineLevel="0" collapsed="false"/>
    <row r="64399" customFormat="false" ht="12.8" hidden="false" customHeight="true" outlineLevel="0" collapsed="false"/>
    <row r="64400" customFormat="false" ht="12.8" hidden="false" customHeight="true" outlineLevel="0" collapsed="false"/>
    <row r="64401" customFormat="false" ht="12.8" hidden="false" customHeight="true" outlineLevel="0" collapsed="false"/>
    <row r="64402" customFormat="false" ht="12.8" hidden="false" customHeight="true" outlineLevel="0" collapsed="false"/>
    <row r="64403" customFormat="false" ht="12.8" hidden="false" customHeight="true" outlineLevel="0" collapsed="false"/>
    <row r="64404" customFormat="false" ht="12.8" hidden="false" customHeight="true" outlineLevel="0" collapsed="false"/>
    <row r="64405" customFormat="false" ht="12.8" hidden="false" customHeight="true" outlineLevel="0" collapsed="false"/>
    <row r="64406" customFormat="false" ht="12.8" hidden="false" customHeight="true" outlineLevel="0" collapsed="false"/>
    <row r="64407" customFormat="false" ht="12.8" hidden="false" customHeight="true" outlineLevel="0" collapsed="false"/>
    <row r="64408" customFormat="false" ht="12.8" hidden="false" customHeight="true" outlineLevel="0" collapsed="false"/>
    <row r="64409" customFormat="false" ht="12.8" hidden="false" customHeight="true" outlineLevel="0" collapsed="false"/>
    <row r="64410" customFormat="false" ht="12.8" hidden="false" customHeight="true" outlineLevel="0" collapsed="false"/>
    <row r="64411" customFormat="false" ht="12.8" hidden="false" customHeight="true" outlineLevel="0" collapsed="false"/>
    <row r="64412" customFormat="false" ht="12.8" hidden="false" customHeight="true" outlineLevel="0" collapsed="false"/>
    <row r="64413" customFormat="false" ht="12.8" hidden="false" customHeight="true" outlineLevel="0" collapsed="false"/>
    <row r="64414" customFormat="false" ht="12.8" hidden="false" customHeight="true" outlineLevel="0" collapsed="false"/>
    <row r="64415" customFormat="false" ht="12.8" hidden="false" customHeight="true" outlineLevel="0" collapsed="false"/>
    <row r="64416" customFormat="false" ht="12.8" hidden="false" customHeight="true" outlineLevel="0" collapsed="false"/>
    <row r="64417" customFormat="false" ht="12.8" hidden="false" customHeight="true" outlineLevel="0" collapsed="false"/>
    <row r="64418" customFormat="false" ht="12.8" hidden="false" customHeight="true" outlineLevel="0" collapsed="false"/>
    <row r="64419" customFormat="false" ht="12.8" hidden="false" customHeight="true" outlineLevel="0" collapsed="false"/>
    <row r="64420" customFormat="false" ht="12.8" hidden="false" customHeight="true" outlineLevel="0" collapsed="false"/>
    <row r="64421" customFormat="false" ht="12.8" hidden="false" customHeight="true" outlineLevel="0" collapsed="false"/>
    <row r="64422" customFormat="false" ht="12.8" hidden="false" customHeight="true" outlineLevel="0" collapsed="false"/>
    <row r="64423" customFormat="false" ht="12.8" hidden="false" customHeight="true" outlineLevel="0" collapsed="false"/>
    <row r="64424" customFormat="false" ht="12.8" hidden="false" customHeight="true" outlineLevel="0" collapsed="false"/>
    <row r="64425" customFormat="false" ht="12.8" hidden="false" customHeight="true" outlineLevel="0" collapsed="false"/>
    <row r="64426" customFormat="false" ht="12.8" hidden="false" customHeight="true" outlineLevel="0" collapsed="false"/>
    <row r="64427" customFormat="false" ht="12.8" hidden="false" customHeight="true" outlineLevel="0" collapsed="false"/>
    <row r="64428" customFormat="false" ht="12.8" hidden="false" customHeight="true" outlineLevel="0" collapsed="false"/>
    <row r="64429" customFormat="false" ht="12.8" hidden="false" customHeight="true" outlineLevel="0" collapsed="false"/>
    <row r="64430" customFormat="false" ht="12.8" hidden="false" customHeight="true" outlineLevel="0" collapsed="false"/>
    <row r="64431" customFormat="false" ht="12.8" hidden="false" customHeight="true" outlineLevel="0" collapsed="false"/>
    <row r="64432" customFormat="false" ht="12.8" hidden="false" customHeight="true" outlineLevel="0" collapsed="false"/>
    <row r="64433" customFormat="false" ht="12.8" hidden="false" customHeight="true" outlineLevel="0" collapsed="false"/>
    <row r="64434" customFormat="false" ht="12.8" hidden="false" customHeight="true" outlineLevel="0" collapsed="false"/>
    <row r="64435" customFormat="false" ht="12.8" hidden="false" customHeight="true" outlineLevel="0" collapsed="false"/>
    <row r="64436" customFormat="false" ht="12.8" hidden="false" customHeight="true" outlineLevel="0" collapsed="false"/>
    <row r="64437" customFormat="false" ht="12.8" hidden="false" customHeight="true" outlineLevel="0" collapsed="false"/>
    <row r="64438" customFormat="false" ht="12.8" hidden="false" customHeight="true" outlineLevel="0" collapsed="false"/>
    <row r="64439" customFormat="false" ht="12.8" hidden="false" customHeight="true" outlineLevel="0" collapsed="false"/>
    <row r="64440" customFormat="false" ht="12.8" hidden="false" customHeight="true" outlineLevel="0" collapsed="false"/>
    <row r="64441" customFormat="false" ht="12.8" hidden="false" customHeight="true" outlineLevel="0" collapsed="false"/>
    <row r="64442" customFormat="false" ht="12.8" hidden="false" customHeight="true" outlineLevel="0" collapsed="false"/>
    <row r="64443" customFormat="false" ht="12.8" hidden="false" customHeight="true" outlineLevel="0" collapsed="false"/>
    <row r="64444" customFormat="false" ht="12.8" hidden="false" customHeight="true" outlineLevel="0" collapsed="false"/>
    <row r="64445" customFormat="false" ht="12.8" hidden="false" customHeight="true" outlineLevel="0" collapsed="false"/>
    <row r="64446" customFormat="false" ht="12.8" hidden="false" customHeight="true" outlineLevel="0" collapsed="false"/>
    <row r="64447" customFormat="false" ht="12.8" hidden="false" customHeight="true" outlineLevel="0" collapsed="false"/>
    <row r="64448" customFormat="false" ht="12.8" hidden="false" customHeight="true" outlineLevel="0" collapsed="false"/>
    <row r="64449" customFormat="false" ht="12.8" hidden="false" customHeight="true" outlineLevel="0" collapsed="false"/>
    <row r="64450" customFormat="false" ht="12.8" hidden="false" customHeight="true" outlineLevel="0" collapsed="false"/>
    <row r="64451" customFormat="false" ht="12.8" hidden="false" customHeight="true" outlineLevel="0" collapsed="false"/>
    <row r="64452" customFormat="false" ht="12.8" hidden="false" customHeight="true" outlineLevel="0" collapsed="false"/>
    <row r="64453" customFormat="false" ht="12.8" hidden="false" customHeight="true" outlineLevel="0" collapsed="false"/>
    <row r="64454" customFormat="false" ht="12.8" hidden="false" customHeight="true" outlineLevel="0" collapsed="false"/>
    <row r="64455" customFormat="false" ht="12.8" hidden="false" customHeight="true" outlineLevel="0" collapsed="false"/>
    <row r="64456" customFormat="false" ht="12.8" hidden="false" customHeight="true" outlineLevel="0" collapsed="false"/>
    <row r="64457" customFormat="false" ht="12.8" hidden="false" customHeight="true" outlineLevel="0" collapsed="false"/>
    <row r="64458" customFormat="false" ht="12.8" hidden="false" customHeight="true" outlineLevel="0" collapsed="false"/>
    <row r="64459" customFormat="false" ht="12.8" hidden="false" customHeight="true" outlineLevel="0" collapsed="false"/>
    <row r="64460" customFormat="false" ht="12.8" hidden="false" customHeight="true" outlineLevel="0" collapsed="false"/>
    <row r="64461" customFormat="false" ht="12.8" hidden="false" customHeight="true" outlineLevel="0" collapsed="false"/>
    <row r="64462" customFormat="false" ht="12.8" hidden="false" customHeight="true" outlineLevel="0" collapsed="false"/>
    <row r="64463" customFormat="false" ht="12.8" hidden="false" customHeight="true" outlineLevel="0" collapsed="false"/>
    <row r="64464" customFormat="false" ht="12.8" hidden="false" customHeight="true" outlineLevel="0" collapsed="false"/>
    <row r="64465" customFormat="false" ht="12.8" hidden="false" customHeight="true" outlineLevel="0" collapsed="false"/>
    <row r="64466" customFormat="false" ht="12.8" hidden="false" customHeight="true" outlineLevel="0" collapsed="false"/>
    <row r="64467" customFormat="false" ht="12.8" hidden="false" customHeight="true" outlineLevel="0" collapsed="false"/>
    <row r="64468" customFormat="false" ht="12.8" hidden="false" customHeight="true" outlineLevel="0" collapsed="false"/>
    <row r="64469" customFormat="false" ht="12.8" hidden="false" customHeight="true" outlineLevel="0" collapsed="false"/>
    <row r="64470" customFormat="false" ht="12.8" hidden="false" customHeight="true" outlineLevel="0" collapsed="false"/>
    <row r="64471" customFormat="false" ht="12.8" hidden="false" customHeight="true" outlineLevel="0" collapsed="false"/>
    <row r="64472" customFormat="false" ht="12.8" hidden="false" customHeight="true" outlineLevel="0" collapsed="false"/>
    <row r="64473" customFormat="false" ht="12.8" hidden="false" customHeight="true" outlineLevel="0" collapsed="false"/>
    <row r="64474" customFormat="false" ht="12.8" hidden="false" customHeight="true" outlineLevel="0" collapsed="false"/>
    <row r="64475" customFormat="false" ht="12.8" hidden="false" customHeight="true" outlineLevel="0" collapsed="false"/>
    <row r="64476" customFormat="false" ht="12.8" hidden="false" customHeight="true" outlineLevel="0" collapsed="false"/>
    <row r="64477" customFormat="false" ht="12.8" hidden="false" customHeight="true" outlineLevel="0" collapsed="false"/>
    <row r="64478" customFormat="false" ht="12.8" hidden="false" customHeight="true" outlineLevel="0" collapsed="false"/>
    <row r="64479" customFormat="false" ht="12.8" hidden="false" customHeight="true" outlineLevel="0" collapsed="false"/>
    <row r="64480" customFormat="false" ht="12.8" hidden="false" customHeight="true" outlineLevel="0" collapsed="false"/>
    <row r="64481" customFormat="false" ht="12.8" hidden="false" customHeight="true" outlineLevel="0" collapsed="false"/>
    <row r="64482" customFormat="false" ht="12.8" hidden="false" customHeight="true" outlineLevel="0" collapsed="false"/>
    <row r="64483" customFormat="false" ht="12.8" hidden="false" customHeight="true" outlineLevel="0" collapsed="false"/>
    <row r="64484" customFormat="false" ht="12.8" hidden="false" customHeight="true" outlineLevel="0" collapsed="false"/>
    <row r="64485" customFormat="false" ht="12.8" hidden="false" customHeight="true" outlineLevel="0" collapsed="false"/>
    <row r="64486" customFormat="false" ht="12.8" hidden="false" customHeight="true" outlineLevel="0" collapsed="false"/>
    <row r="64487" customFormat="false" ht="12.8" hidden="false" customHeight="true" outlineLevel="0" collapsed="false"/>
    <row r="64488" customFormat="false" ht="12.8" hidden="false" customHeight="true" outlineLevel="0" collapsed="false"/>
    <row r="64489" customFormat="false" ht="12.8" hidden="false" customHeight="true" outlineLevel="0" collapsed="false"/>
    <row r="64490" customFormat="false" ht="12.8" hidden="false" customHeight="true" outlineLevel="0" collapsed="false"/>
    <row r="64491" customFormat="false" ht="12.8" hidden="false" customHeight="true" outlineLevel="0" collapsed="false"/>
    <row r="64492" customFormat="false" ht="12.8" hidden="false" customHeight="true" outlineLevel="0" collapsed="false"/>
    <row r="64493" customFormat="false" ht="12.8" hidden="false" customHeight="true" outlineLevel="0" collapsed="false"/>
    <row r="64494" customFormat="false" ht="12.8" hidden="false" customHeight="true" outlineLevel="0" collapsed="false"/>
    <row r="64495" customFormat="false" ht="12.8" hidden="false" customHeight="true" outlineLevel="0" collapsed="false"/>
    <row r="64496" customFormat="false" ht="12.8" hidden="false" customHeight="true" outlineLevel="0" collapsed="false"/>
    <row r="64497" customFormat="false" ht="12.8" hidden="false" customHeight="true" outlineLevel="0" collapsed="false"/>
    <row r="64498" customFormat="false" ht="12.8" hidden="false" customHeight="true" outlineLevel="0" collapsed="false"/>
    <row r="64499" customFormat="false" ht="12.8" hidden="false" customHeight="true" outlineLevel="0" collapsed="false"/>
    <row r="64500" customFormat="false" ht="12.8" hidden="false" customHeight="true" outlineLevel="0" collapsed="false"/>
    <row r="64501" customFormat="false" ht="12.8" hidden="false" customHeight="true" outlineLevel="0" collapsed="false"/>
    <row r="64502" customFormat="false" ht="12.8" hidden="false" customHeight="true" outlineLevel="0" collapsed="false"/>
    <row r="64503" customFormat="false" ht="12.8" hidden="false" customHeight="true" outlineLevel="0" collapsed="false"/>
    <row r="64504" customFormat="false" ht="12.8" hidden="false" customHeight="true" outlineLevel="0" collapsed="false"/>
    <row r="64505" customFormat="false" ht="12.8" hidden="false" customHeight="true" outlineLevel="0" collapsed="false"/>
    <row r="64506" customFormat="false" ht="12.8" hidden="false" customHeight="true" outlineLevel="0" collapsed="false"/>
    <row r="64507" customFormat="false" ht="12.8" hidden="false" customHeight="true" outlineLevel="0" collapsed="false"/>
    <row r="64508" customFormat="false" ht="12.8" hidden="false" customHeight="true" outlineLevel="0" collapsed="false"/>
    <row r="64509" customFormat="false" ht="12.8" hidden="false" customHeight="true" outlineLevel="0" collapsed="false"/>
    <row r="64510" customFormat="false" ht="12.8" hidden="false" customHeight="true" outlineLevel="0" collapsed="false"/>
    <row r="64511" customFormat="false" ht="12.8" hidden="false" customHeight="true" outlineLevel="0" collapsed="false"/>
    <row r="64512" customFormat="false" ht="12.8" hidden="false" customHeight="true" outlineLevel="0" collapsed="false"/>
    <row r="64513" customFormat="false" ht="12.8" hidden="false" customHeight="true" outlineLevel="0" collapsed="false"/>
    <row r="64514" customFormat="false" ht="12.8" hidden="false" customHeight="true" outlineLevel="0" collapsed="false"/>
    <row r="64515" customFormat="false" ht="12.8" hidden="false" customHeight="true" outlineLevel="0" collapsed="false"/>
    <row r="64516" customFormat="false" ht="12.8" hidden="false" customHeight="true" outlineLevel="0" collapsed="false"/>
    <row r="64517" customFormat="false" ht="12.8" hidden="false" customHeight="true" outlineLevel="0" collapsed="false"/>
    <row r="64518" customFormat="false" ht="12.8" hidden="false" customHeight="true" outlineLevel="0" collapsed="false"/>
    <row r="64519" customFormat="false" ht="12.8" hidden="false" customHeight="true" outlineLevel="0" collapsed="false"/>
    <row r="64520" customFormat="false" ht="12.8" hidden="false" customHeight="true" outlineLevel="0" collapsed="false"/>
    <row r="64521" customFormat="false" ht="12.8" hidden="false" customHeight="true" outlineLevel="0" collapsed="false"/>
    <row r="64522" customFormat="false" ht="12.8" hidden="false" customHeight="true" outlineLevel="0" collapsed="false"/>
    <row r="64523" customFormat="false" ht="12.8" hidden="false" customHeight="true" outlineLevel="0" collapsed="false"/>
    <row r="64524" customFormat="false" ht="12.8" hidden="false" customHeight="true" outlineLevel="0" collapsed="false"/>
    <row r="64525" customFormat="false" ht="12.8" hidden="false" customHeight="true" outlineLevel="0" collapsed="false"/>
    <row r="64526" customFormat="false" ht="12.8" hidden="false" customHeight="true" outlineLevel="0" collapsed="false"/>
    <row r="64527" customFormat="false" ht="12.8" hidden="false" customHeight="true" outlineLevel="0" collapsed="false"/>
    <row r="64528" customFormat="false" ht="12.8" hidden="false" customHeight="true" outlineLevel="0" collapsed="false"/>
    <row r="64529" customFormat="false" ht="12.8" hidden="false" customHeight="true" outlineLevel="0" collapsed="false"/>
    <row r="64530" customFormat="false" ht="12.8" hidden="false" customHeight="true" outlineLevel="0" collapsed="false"/>
    <row r="64531" customFormat="false" ht="12.8" hidden="false" customHeight="true" outlineLevel="0" collapsed="false"/>
    <row r="64532" customFormat="false" ht="12.8" hidden="false" customHeight="true" outlineLevel="0" collapsed="false"/>
    <row r="64533" customFormat="false" ht="12.8" hidden="false" customHeight="true" outlineLevel="0" collapsed="false"/>
    <row r="64534" customFormat="false" ht="12.8" hidden="false" customHeight="true" outlineLevel="0" collapsed="false"/>
    <row r="64535" customFormat="false" ht="12.8" hidden="false" customHeight="true" outlineLevel="0" collapsed="false"/>
    <row r="64536" customFormat="false" ht="12.8" hidden="false" customHeight="true" outlineLevel="0" collapsed="false"/>
    <row r="64537" customFormat="false" ht="12.8" hidden="false" customHeight="true" outlineLevel="0" collapsed="false"/>
    <row r="64538" customFormat="false" ht="12.8" hidden="false" customHeight="true" outlineLevel="0" collapsed="false"/>
    <row r="64539" customFormat="false" ht="12.8" hidden="false" customHeight="true" outlineLevel="0" collapsed="false"/>
    <row r="64540" customFormat="false" ht="12.8" hidden="false" customHeight="true" outlineLevel="0" collapsed="false"/>
    <row r="64541" customFormat="false" ht="12.8" hidden="false" customHeight="true" outlineLevel="0" collapsed="false"/>
    <row r="64542" customFormat="false" ht="12.8" hidden="false" customHeight="true" outlineLevel="0" collapsed="false"/>
    <row r="64543" customFormat="false" ht="12.8" hidden="false" customHeight="true" outlineLevel="0" collapsed="false"/>
    <row r="64544" customFormat="false" ht="12.8" hidden="false" customHeight="true" outlineLevel="0" collapsed="false"/>
    <row r="64545" customFormat="false" ht="12.8" hidden="false" customHeight="true" outlineLevel="0" collapsed="false"/>
    <row r="64546" customFormat="false" ht="12.8" hidden="false" customHeight="true" outlineLevel="0" collapsed="false"/>
    <row r="64547" customFormat="false" ht="12.8" hidden="false" customHeight="true" outlineLevel="0" collapsed="false"/>
    <row r="64548" customFormat="false" ht="12.8" hidden="false" customHeight="true" outlineLevel="0" collapsed="false"/>
    <row r="64549" customFormat="false" ht="12.8" hidden="false" customHeight="true" outlineLevel="0" collapsed="false"/>
    <row r="64550" customFormat="false" ht="12.8" hidden="false" customHeight="true" outlineLevel="0" collapsed="false"/>
    <row r="64551" customFormat="false" ht="12.8" hidden="false" customHeight="true" outlineLevel="0" collapsed="false"/>
    <row r="64552" customFormat="false" ht="12.8" hidden="false" customHeight="true" outlineLevel="0" collapsed="false"/>
    <row r="64553" customFormat="false" ht="12.8" hidden="false" customHeight="true" outlineLevel="0" collapsed="false"/>
    <row r="64554" customFormat="false" ht="12.8" hidden="false" customHeight="true" outlineLevel="0" collapsed="false"/>
    <row r="64555" customFormat="false" ht="12.8" hidden="false" customHeight="true" outlineLevel="0" collapsed="false"/>
    <row r="64556" customFormat="false" ht="12.8" hidden="false" customHeight="true" outlineLevel="0" collapsed="false"/>
    <row r="64557" customFormat="false" ht="12.8" hidden="false" customHeight="true" outlineLevel="0" collapsed="false"/>
    <row r="64558" customFormat="false" ht="12.8" hidden="false" customHeight="true" outlineLevel="0" collapsed="false"/>
    <row r="64559" customFormat="false" ht="12.8" hidden="false" customHeight="true" outlineLevel="0" collapsed="false"/>
    <row r="64560" customFormat="false" ht="12.8" hidden="false" customHeight="true" outlineLevel="0" collapsed="false"/>
    <row r="64561" customFormat="false" ht="12.8" hidden="false" customHeight="true" outlineLevel="0" collapsed="false"/>
    <row r="64562" customFormat="false" ht="12.8" hidden="false" customHeight="true" outlineLevel="0" collapsed="false"/>
    <row r="64563" customFormat="false" ht="12.8" hidden="false" customHeight="true" outlineLevel="0" collapsed="false"/>
    <row r="64564" customFormat="false" ht="12.8" hidden="false" customHeight="true" outlineLevel="0" collapsed="false"/>
    <row r="64565" customFormat="false" ht="12.8" hidden="false" customHeight="true" outlineLevel="0" collapsed="false"/>
    <row r="64566" customFormat="false" ht="12.8" hidden="false" customHeight="true" outlineLevel="0" collapsed="false"/>
    <row r="64567" customFormat="false" ht="12.8" hidden="false" customHeight="true" outlineLevel="0" collapsed="false"/>
    <row r="64568" customFormat="false" ht="12.8" hidden="false" customHeight="true" outlineLevel="0" collapsed="false"/>
    <row r="64569" customFormat="false" ht="12.8" hidden="false" customHeight="true" outlineLevel="0" collapsed="false"/>
    <row r="64570" customFormat="false" ht="12.8" hidden="false" customHeight="true" outlineLevel="0" collapsed="false"/>
    <row r="64571" customFormat="false" ht="12.8" hidden="false" customHeight="true" outlineLevel="0" collapsed="false"/>
    <row r="64572" customFormat="false" ht="12.8" hidden="false" customHeight="true" outlineLevel="0" collapsed="false"/>
    <row r="64573" customFormat="false" ht="12.8" hidden="false" customHeight="true" outlineLevel="0" collapsed="false"/>
    <row r="64574" customFormat="false" ht="12.8" hidden="false" customHeight="true" outlineLevel="0" collapsed="false"/>
    <row r="64575" customFormat="false" ht="12.8" hidden="false" customHeight="true" outlineLevel="0" collapsed="false"/>
    <row r="64576" customFormat="false" ht="12.8" hidden="false" customHeight="true" outlineLevel="0" collapsed="false"/>
    <row r="64577" customFormat="false" ht="12.8" hidden="false" customHeight="true" outlineLevel="0" collapsed="false"/>
    <row r="64578" customFormat="false" ht="12.8" hidden="false" customHeight="true" outlineLevel="0" collapsed="false"/>
    <row r="64579" customFormat="false" ht="12.8" hidden="false" customHeight="true" outlineLevel="0" collapsed="false"/>
    <row r="64580" customFormat="false" ht="12.8" hidden="false" customHeight="true" outlineLevel="0" collapsed="false"/>
    <row r="64581" customFormat="false" ht="12.8" hidden="false" customHeight="true" outlineLevel="0" collapsed="false"/>
    <row r="64582" customFormat="false" ht="12.8" hidden="false" customHeight="true" outlineLevel="0" collapsed="false"/>
    <row r="64583" customFormat="false" ht="12.8" hidden="false" customHeight="true" outlineLevel="0" collapsed="false"/>
    <row r="64584" customFormat="false" ht="12.8" hidden="false" customHeight="true" outlineLevel="0" collapsed="false"/>
    <row r="64585" customFormat="false" ht="12.8" hidden="false" customHeight="true" outlineLevel="0" collapsed="false"/>
    <row r="64586" customFormat="false" ht="12.8" hidden="false" customHeight="true" outlineLevel="0" collapsed="false"/>
    <row r="64587" customFormat="false" ht="12.8" hidden="false" customHeight="true" outlineLevel="0" collapsed="false"/>
    <row r="64588" customFormat="false" ht="12.8" hidden="false" customHeight="true" outlineLevel="0" collapsed="false"/>
    <row r="64589" customFormat="false" ht="12.8" hidden="false" customHeight="true" outlineLevel="0" collapsed="false"/>
    <row r="64590" customFormat="false" ht="12.8" hidden="false" customHeight="true" outlineLevel="0" collapsed="false"/>
    <row r="64591" customFormat="false" ht="12.8" hidden="false" customHeight="true" outlineLevel="0" collapsed="false"/>
    <row r="64592" customFormat="false" ht="12.8" hidden="false" customHeight="true" outlineLevel="0" collapsed="false"/>
    <row r="64593" customFormat="false" ht="12.8" hidden="false" customHeight="true" outlineLevel="0" collapsed="false"/>
    <row r="64594" customFormat="false" ht="12.8" hidden="false" customHeight="true" outlineLevel="0" collapsed="false"/>
    <row r="64595" customFormat="false" ht="12.8" hidden="false" customHeight="true" outlineLevel="0" collapsed="false"/>
    <row r="64596" customFormat="false" ht="12.8" hidden="false" customHeight="true" outlineLevel="0" collapsed="false"/>
    <row r="64597" customFormat="false" ht="12.8" hidden="false" customHeight="true" outlineLevel="0" collapsed="false"/>
    <row r="64598" customFormat="false" ht="12.8" hidden="false" customHeight="true" outlineLevel="0" collapsed="false"/>
    <row r="64599" customFormat="false" ht="12.8" hidden="false" customHeight="true" outlineLevel="0" collapsed="false"/>
    <row r="64600" customFormat="false" ht="12.8" hidden="false" customHeight="true" outlineLevel="0" collapsed="false"/>
    <row r="64601" customFormat="false" ht="12.8" hidden="false" customHeight="true" outlineLevel="0" collapsed="false"/>
    <row r="64602" customFormat="false" ht="12.8" hidden="false" customHeight="true" outlineLevel="0" collapsed="false"/>
    <row r="64603" customFormat="false" ht="12.8" hidden="false" customHeight="true" outlineLevel="0" collapsed="false"/>
    <row r="64604" customFormat="false" ht="12.8" hidden="false" customHeight="true" outlineLevel="0" collapsed="false"/>
    <row r="64605" customFormat="false" ht="12.8" hidden="false" customHeight="true" outlineLevel="0" collapsed="false"/>
    <row r="64606" customFormat="false" ht="12.8" hidden="false" customHeight="true" outlineLevel="0" collapsed="false"/>
    <row r="64607" customFormat="false" ht="12.8" hidden="false" customHeight="true" outlineLevel="0" collapsed="false"/>
    <row r="64608" customFormat="false" ht="12.8" hidden="false" customHeight="true" outlineLevel="0" collapsed="false"/>
    <row r="64609" customFormat="false" ht="12.8" hidden="false" customHeight="true" outlineLevel="0" collapsed="false"/>
    <row r="64610" customFormat="false" ht="12.8" hidden="false" customHeight="true" outlineLevel="0" collapsed="false"/>
    <row r="64611" customFormat="false" ht="12.8" hidden="false" customHeight="true" outlineLevel="0" collapsed="false"/>
    <row r="64612" customFormat="false" ht="12.8" hidden="false" customHeight="true" outlineLevel="0" collapsed="false"/>
    <row r="64613" customFormat="false" ht="12.8" hidden="false" customHeight="true" outlineLevel="0" collapsed="false"/>
    <row r="64614" customFormat="false" ht="12.8" hidden="false" customHeight="true" outlineLevel="0" collapsed="false"/>
    <row r="64615" customFormat="false" ht="12.8" hidden="false" customHeight="true" outlineLevel="0" collapsed="false"/>
    <row r="64616" customFormat="false" ht="12.8" hidden="false" customHeight="true" outlineLevel="0" collapsed="false"/>
    <row r="64617" customFormat="false" ht="12.8" hidden="false" customHeight="true" outlineLevel="0" collapsed="false"/>
    <row r="64618" customFormat="false" ht="12.8" hidden="false" customHeight="true" outlineLevel="0" collapsed="false"/>
    <row r="64619" customFormat="false" ht="12.8" hidden="false" customHeight="true" outlineLevel="0" collapsed="false"/>
    <row r="64620" customFormat="false" ht="12.8" hidden="false" customHeight="true" outlineLevel="0" collapsed="false"/>
    <row r="64621" customFormat="false" ht="12.8" hidden="false" customHeight="true" outlineLevel="0" collapsed="false"/>
    <row r="64622" customFormat="false" ht="12.8" hidden="false" customHeight="true" outlineLevel="0" collapsed="false"/>
    <row r="64623" customFormat="false" ht="12.8" hidden="false" customHeight="true" outlineLevel="0" collapsed="false"/>
    <row r="64624" customFormat="false" ht="12.8" hidden="false" customHeight="true" outlineLevel="0" collapsed="false"/>
    <row r="64625" customFormat="false" ht="12.8" hidden="false" customHeight="true" outlineLevel="0" collapsed="false"/>
    <row r="64626" customFormat="false" ht="12.8" hidden="false" customHeight="true" outlineLevel="0" collapsed="false"/>
    <row r="64627" customFormat="false" ht="12.8" hidden="false" customHeight="true" outlineLevel="0" collapsed="false"/>
    <row r="64628" customFormat="false" ht="12.8" hidden="false" customHeight="true" outlineLevel="0" collapsed="false"/>
    <row r="64629" customFormat="false" ht="12.8" hidden="false" customHeight="true" outlineLevel="0" collapsed="false"/>
    <row r="64630" customFormat="false" ht="12.8" hidden="false" customHeight="true" outlineLevel="0" collapsed="false"/>
    <row r="64631" customFormat="false" ht="12.8" hidden="false" customHeight="true" outlineLevel="0" collapsed="false"/>
    <row r="64632" customFormat="false" ht="12.8" hidden="false" customHeight="true" outlineLevel="0" collapsed="false"/>
    <row r="64633" customFormat="false" ht="12.8" hidden="false" customHeight="true" outlineLevel="0" collapsed="false"/>
    <row r="64634" customFormat="false" ht="12.8" hidden="false" customHeight="true" outlineLevel="0" collapsed="false"/>
    <row r="64635" customFormat="false" ht="12.8" hidden="false" customHeight="true" outlineLevel="0" collapsed="false"/>
    <row r="64636" customFormat="false" ht="12.8" hidden="false" customHeight="true" outlineLevel="0" collapsed="false"/>
    <row r="64637" customFormat="false" ht="12.8" hidden="false" customHeight="true" outlineLevel="0" collapsed="false"/>
    <row r="64638" customFormat="false" ht="12.8" hidden="false" customHeight="true" outlineLevel="0" collapsed="false"/>
    <row r="64639" customFormat="false" ht="12.8" hidden="false" customHeight="true" outlineLevel="0" collapsed="false"/>
    <row r="64640" customFormat="false" ht="12.8" hidden="false" customHeight="true" outlineLevel="0" collapsed="false"/>
    <row r="64641" customFormat="false" ht="12.8" hidden="false" customHeight="true" outlineLevel="0" collapsed="false"/>
    <row r="64642" customFormat="false" ht="12.8" hidden="false" customHeight="true" outlineLevel="0" collapsed="false"/>
    <row r="64643" customFormat="false" ht="12.8" hidden="false" customHeight="true" outlineLevel="0" collapsed="false"/>
    <row r="64644" customFormat="false" ht="12.8" hidden="false" customHeight="true" outlineLevel="0" collapsed="false"/>
    <row r="64645" customFormat="false" ht="12.8" hidden="false" customHeight="true" outlineLevel="0" collapsed="false"/>
    <row r="64646" customFormat="false" ht="12.8" hidden="false" customHeight="true" outlineLevel="0" collapsed="false"/>
    <row r="64647" customFormat="false" ht="12.8" hidden="false" customHeight="true" outlineLevel="0" collapsed="false"/>
    <row r="64648" customFormat="false" ht="12.8" hidden="false" customHeight="true" outlineLevel="0" collapsed="false"/>
    <row r="64649" customFormat="false" ht="12.8" hidden="false" customHeight="true" outlineLevel="0" collapsed="false"/>
    <row r="64650" customFormat="false" ht="12.8" hidden="false" customHeight="true" outlineLevel="0" collapsed="false"/>
    <row r="64651" customFormat="false" ht="12.8" hidden="false" customHeight="true" outlineLevel="0" collapsed="false"/>
    <row r="64652" customFormat="false" ht="12.8" hidden="false" customHeight="true" outlineLevel="0" collapsed="false"/>
    <row r="64653" customFormat="false" ht="12.8" hidden="false" customHeight="true" outlineLevel="0" collapsed="false"/>
    <row r="64654" customFormat="false" ht="12.8" hidden="false" customHeight="true" outlineLevel="0" collapsed="false"/>
    <row r="64655" customFormat="false" ht="12.8" hidden="false" customHeight="true" outlineLevel="0" collapsed="false"/>
    <row r="64656" customFormat="false" ht="12.8" hidden="false" customHeight="true" outlineLevel="0" collapsed="false"/>
    <row r="64657" customFormat="false" ht="12.8" hidden="false" customHeight="true" outlineLevel="0" collapsed="false"/>
    <row r="64658" customFormat="false" ht="12.8" hidden="false" customHeight="true" outlineLevel="0" collapsed="false"/>
    <row r="64659" customFormat="false" ht="12.8" hidden="false" customHeight="true" outlineLevel="0" collapsed="false"/>
    <row r="64660" customFormat="false" ht="12.8" hidden="false" customHeight="true" outlineLevel="0" collapsed="false"/>
    <row r="64661" customFormat="false" ht="12.8" hidden="false" customHeight="true" outlineLevel="0" collapsed="false"/>
    <row r="64662" customFormat="false" ht="12.8" hidden="false" customHeight="true" outlineLevel="0" collapsed="false"/>
    <row r="64663" customFormat="false" ht="12.8" hidden="false" customHeight="true" outlineLevel="0" collapsed="false"/>
    <row r="64664" customFormat="false" ht="12.8" hidden="false" customHeight="true" outlineLevel="0" collapsed="false"/>
    <row r="64665" customFormat="false" ht="12.8" hidden="false" customHeight="true" outlineLevel="0" collapsed="false"/>
    <row r="64666" customFormat="false" ht="12.8" hidden="false" customHeight="true" outlineLevel="0" collapsed="false"/>
    <row r="64667" customFormat="false" ht="12.8" hidden="false" customHeight="true" outlineLevel="0" collapsed="false"/>
    <row r="64668" customFormat="false" ht="12.8" hidden="false" customHeight="true" outlineLevel="0" collapsed="false"/>
    <row r="64669" customFormat="false" ht="12.8" hidden="false" customHeight="true" outlineLevel="0" collapsed="false"/>
    <row r="64670" customFormat="false" ht="12.8" hidden="false" customHeight="true" outlineLevel="0" collapsed="false"/>
    <row r="64671" customFormat="false" ht="12.8" hidden="false" customHeight="true" outlineLevel="0" collapsed="false"/>
    <row r="64672" customFormat="false" ht="12.8" hidden="false" customHeight="true" outlineLevel="0" collapsed="false"/>
    <row r="64673" customFormat="false" ht="12.8" hidden="false" customHeight="true" outlineLevel="0" collapsed="false"/>
    <row r="64674" customFormat="false" ht="12.8" hidden="false" customHeight="true" outlineLevel="0" collapsed="false"/>
    <row r="64675" customFormat="false" ht="12.8" hidden="false" customHeight="true" outlineLevel="0" collapsed="false"/>
    <row r="64676" customFormat="false" ht="12.8" hidden="false" customHeight="true" outlineLevel="0" collapsed="false"/>
    <row r="64677" customFormat="false" ht="12.8" hidden="false" customHeight="true" outlineLevel="0" collapsed="false"/>
    <row r="64678" customFormat="false" ht="12.8" hidden="false" customHeight="true" outlineLevel="0" collapsed="false"/>
    <row r="64679" customFormat="false" ht="12.8" hidden="false" customHeight="true" outlineLevel="0" collapsed="false"/>
    <row r="64680" customFormat="false" ht="12.8" hidden="false" customHeight="true" outlineLevel="0" collapsed="false"/>
    <row r="64681" customFormat="false" ht="12.8" hidden="false" customHeight="true" outlineLevel="0" collapsed="false"/>
    <row r="64682" customFormat="false" ht="12.8" hidden="false" customHeight="true" outlineLevel="0" collapsed="false"/>
    <row r="64683" customFormat="false" ht="12.8" hidden="false" customHeight="true" outlineLevel="0" collapsed="false"/>
    <row r="64684" customFormat="false" ht="12.8" hidden="false" customHeight="true" outlineLevel="0" collapsed="false"/>
    <row r="64685" customFormat="false" ht="12.8" hidden="false" customHeight="true" outlineLevel="0" collapsed="false"/>
    <row r="64686" customFormat="false" ht="12.8" hidden="false" customHeight="true" outlineLevel="0" collapsed="false"/>
    <row r="64687" customFormat="false" ht="12.8" hidden="false" customHeight="true" outlineLevel="0" collapsed="false"/>
    <row r="64688" customFormat="false" ht="12.8" hidden="false" customHeight="true" outlineLevel="0" collapsed="false"/>
    <row r="64689" customFormat="false" ht="12.8" hidden="false" customHeight="true" outlineLevel="0" collapsed="false"/>
    <row r="64690" customFormat="false" ht="12.8" hidden="false" customHeight="true" outlineLevel="0" collapsed="false"/>
    <row r="64691" customFormat="false" ht="12.8" hidden="false" customHeight="true" outlineLevel="0" collapsed="false"/>
    <row r="64692" customFormat="false" ht="12.8" hidden="false" customHeight="true" outlineLevel="0" collapsed="false"/>
    <row r="64693" customFormat="false" ht="12.8" hidden="false" customHeight="true" outlineLevel="0" collapsed="false"/>
    <row r="64694" customFormat="false" ht="12.8" hidden="false" customHeight="true" outlineLevel="0" collapsed="false"/>
    <row r="64695" customFormat="false" ht="12.8" hidden="false" customHeight="true" outlineLevel="0" collapsed="false"/>
    <row r="64696" customFormat="false" ht="12.8" hidden="false" customHeight="true" outlineLevel="0" collapsed="false"/>
    <row r="64697" customFormat="false" ht="12.8" hidden="false" customHeight="true" outlineLevel="0" collapsed="false"/>
    <row r="64698" customFormat="false" ht="12.8" hidden="false" customHeight="true" outlineLevel="0" collapsed="false"/>
    <row r="64699" customFormat="false" ht="12.8" hidden="false" customHeight="true" outlineLevel="0" collapsed="false"/>
    <row r="64700" customFormat="false" ht="12.8" hidden="false" customHeight="true" outlineLevel="0" collapsed="false"/>
    <row r="64701" customFormat="false" ht="12.8" hidden="false" customHeight="true" outlineLevel="0" collapsed="false"/>
    <row r="64702" customFormat="false" ht="12.8" hidden="false" customHeight="true" outlineLevel="0" collapsed="false"/>
    <row r="64703" customFormat="false" ht="12.8" hidden="false" customHeight="true" outlineLevel="0" collapsed="false"/>
    <row r="64704" customFormat="false" ht="12.8" hidden="false" customHeight="true" outlineLevel="0" collapsed="false"/>
    <row r="64705" customFormat="false" ht="12.8" hidden="false" customHeight="true" outlineLevel="0" collapsed="false"/>
    <row r="64706" customFormat="false" ht="12.8" hidden="false" customHeight="true" outlineLevel="0" collapsed="false"/>
    <row r="64707" customFormat="false" ht="12.8" hidden="false" customHeight="true" outlineLevel="0" collapsed="false"/>
    <row r="64708" customFormat="false" ht="12.8" hidden="false" customHeight="true" outlineLevel="0" collapsed="false"/>
    <row r="64709" customFormat="false" ht="12.8" hidden="false" customHeight="true" outlineLevel="0" collapsed="false"/>
    <row r="64710" customFormat="false" ht="12.8" hidden="false" customHeight="true" outlineLevel="0" collapsed="false"/>
    <row r="64711" customFormat="false" ht="12.8" hidden="false" customHeight="true" outlineLevel="0" collapsed="false"/>
    <row r="64712" customFormat="false" ht="12.8" hidden="false" customHeight="true" outlineLevel="0" collapsed="false"/>
    <row r="64713" customFormat="false" ht="12.8" hidden="false" customHeight="true" outlineLevel="0" collapsed="false"/>
    <row r="64714" customFormat="false" ht="12.8" hidden="false" customHeight="true" outlineLevel="0" collapsed="false"/>
    <row r="64715" customFormat="false" ht="12.8" hidden="false" customHeight="true" outlineLevel="0" collapsed="false"/>
    <row r="64716" customFormat="false" ht="12.8" hidden="false" customHeight="true" outlineLevel="0" collapsed="false"/>
    <row r="64717" customFormat="false" ht="12.8" hidden="false" customHeight="true" outlineLevel="0" collapsed="false"/>
    <row r="64718" customFormat="false" ht="12.8" hidden="false" customHeight="true" outlineLevel="0" collapsed="false"/>
    <row r="64719" customFormat="false" ht="12.8" hidden="false" customHeight="true" outlineLevel="0" collapsed="false"/>
    <row r="64720" customFormat="false" ht="12.8" hidden="false" customHeight="true" outlineLevel="0" collapsed="false"/>
    <row r="64721" customFormat="false" ht="12.8" hidden="false" customHeight="true" outlineLevel="0" collapsed="false"/>
    <row r="64722" customFormat="false" ht="12.8" hidden="false" customHeight="true" outlineLevel="0" collapsed="false"/>
    <row r="64723" customFormat="false" ht="12.8" hidden="false" customHeight="true" outlineLevel="0" collapsed="false"/>
    <row r="64724" customFormat="false" ht="12.8" hidden="false" customHeight="true" outlineLevel="0" collapsed="false"/>
    <row r="64725" customFormat="false" ht="12.8" hidden="false" customHeight="true" outlineLevel="0" collapsed="false"/>
    <row r="64726" customFormat="false" ht="12.8" hidden="false" customHeight="true" outlineLevel="0" collapsed="false"/>
    <row r="64727" customFormat="false" ht="12.8" hidden="false" customHeight="true" outlineLevel="0" collapsed="false"/>
    <row r="64728" customFormat="false" ht="12.8" hidden="false" customHeight="true" outlineLevel="0" collapsed="false"/>
    <row r="64729" customFormat="false" ht="12.8" hidden="false" customHeight="true" outlineLevel="0" collapsed="false"/>
    <row r="64730" customFormat="false" ht="12.8" hidden="false" customHeight="true" outlineLevel="0" collapsed="false"/>
    <row r="64731" customFormat="false" ht="12.8" hidden="false" customHeight="true" outlineLevel="0" collapsed="false"/>
    <row r="64732" customFormat="false" ht="12.8" hidden="false" customHeight="true" outlineLevel="0" collapsed="false"/>
    <row r="64733" customFormat="false" ht="12.8" hidden="false" customHeight="true" outlineLevel="0" collapsed="false"/>
    <row r="64734" customFormat="false" ht="12.8" hidden="false" customHeight="true" outlineLevel="0" collapsed="false"/>
    <row r="64735" customFormat="false" ht="12.8" hidden="false" customHeight="true" outlineLevel="0" collapsed="false"/>
    <row r="64736" customFormat="false" ht="12.8" hidden="false" customHeight="true" outlineLevel="0" collapsed="false"/>
    <row r="64737" customFormat="false" ht="12.8" hidden="false" customHeight="true" outlineLevel="0" collapsed="false"/>
    <row r="64738" customFormat="false" ht="12.8" hidden="false" customHeight="true" outlineLevel="0" collapsed="false"/>
    <row r="64739" customFormat="false" ht="12.8" hidden="false" customHeight="true" outlineLevel="0" collapsed="false"/>
    <row r="64740" customFormat="false" ht="12.8" hidden="false" customHeight="true" outlineLevel="0" collapsed="false"/>
    <row r="64741" customFormat="false" ht="12.8" hidden="false" customHeight="true" outlineLevel="0" collapsed="false"/>
    <row r="64742" customFormat="false" ht="12.8" hidden="false" customHeight="true" outlineLevel="0" collapsed="false"/>
    <row r="64743" customFormat="false" ht="12.8" hidden="false" customHeight="true" outlineLevel="0" collapsed="false"/>
    <row r="64744" customFormat="false" ht="12.8" hidden="false" customHeight="true" outlineLevel="0" collapsed="false"/>
    <row r="64745" customFormat="false" ht="12.8" hidden="false" customHeight="true" outlineLevel="0" collapsed="false"/>
    <row r="64746" customFormat="false" ht="12.8" hidden="false" customHeight="true" outlineLevel="0" collapsed="false"/>
    <row r="64747" customFormat="false" ht="12.8" hidden="false" customHeight="true" outlineLevel="0" collapsed="false"/>
    <row r="64748" customFormat="false" ht="12.8" hidden="false" customHeight="true" outlineLevel="0" collapsed="false"/>
    <row r="64749" customFormat="false" ht="12.8" hidden="false" customHeight="true" outlineLevel="0" collapsed="false"/>
    <row r="64750" customFormat="false" ht="12.8" hidden="false" customHeight="true" outlineLevel="0" collapsed="false"/>
    <row r="64751" customFormat="false" ht="12.8" hidden="false" customHeight="true" outlineLevel="0" collapsed="false"/>
    <row r="64752" customFormat="false" ht="12.8" hidden="false" customHeight="true" outlineLevel="0" collapsed="false"/>
    <row r="64753" customFormat="false" ht="12.8" hidden="false" customHeight="true" outlineLevel="0" collapsed="false"/>
    <row r="64754" customFormat="false" ht="12.8" hidden="false" customHeight="true" outlineLevel="0" collapsed="false"/>
    <row r="64755" customFormat="false" ht="12.8" hidden="false" customHeight="true" outlineLevel="0" collapsed="false"/>
    <row r="64756" customFormat="false" ht="12.8" hidden="false" customHeight="true" outlineLevel="0" collapsed="false"/>
    <row r="64757" customFormat="false" ht="12.8" hidden="false" customHeight="true" outlineLevel="0" collapsed="false"/>
    <row r="64758" customFormat="false" ht="12.8" hidden="false" customHeight="true" outlineLevel="0" collapsed="false"/>
    <row r="64759" customFormat="false" ht="12.8" hidden="false" customHeight="true" outlineLevel="0" collapsed="false"/>
    <row r="64760" customFormat="false" ht="12.8" hidden="false" customHeight="true" outlineLevel="0" collapsed="false"/>
    <row r="64761" customFormat="false" ht="12.8" hidden="false" customHeight="true" outlineLevel="0" collapsed="false"/>
    <row r="64762" customFormat="false" ht="12.8" hidden="false" customHeight="true" outlineLevel="0" collapsed="false"/>
    <row r="64763" customFormat="false" ht="12.8" hidden="false" customHeight="true" outlineLevel="0" collapsed="false"/>
    <row r="64764" customFormat="false" ht="12.8" hidden="false" customHeight="true" outlineLevel="0" collapsed="false"/>
    <row r="64765" customFormat="false" ht="12.8" hidden="false" customHeight="true" outlineLevel="0" collapsed="false"/>
    <row r="64766" customFormat="false" ht="12.8" hidden="false" customHeight="true" outlineLevel="0" collapsed="false"/>
    <row r="64767" customFormat="false" ht="12.8" hidden="false" customHeight="true" outlineLevel="0" collapsed="false"/>
    <row r="64768" customFormat="false" ht="12.8" hidden="false" customHeight="true" outlineLevel="0" collapsed="false"/>
    <row r="64769" customFormat="false" ht="12.8" hidden="false" customHeight="true" outlineLevel="0" collapsed="false"/>
    <row r="64770" customFormat="false" ht="12.8" hidden="false" customHeight="true" outlineLevel="0" collapsed="false"/>
    <row r="64771" customFormat="false" ht="12.8" hidden="false" customHeight="true" outlineLevel="0" collapsed="false"/>
    <row r="64772" customFormat="false" ht="12.8" hidden="false" customHeight="true" outlineLevel="0" collapsed="false"/>
    <row r="64773" customFormat="false" ht="12.8" hidden="false" customHeight="true" outlineLevel="0" collapsed="false"/>
    <row r="64774" customFormat="false" ht="12.8" hidden="false" customHeight="true" outlineLevel="0" collapsed="false"/>
    <row r="64775" customFormat="false" ht="12.8" hidden="false" customHeight="true" outlineLevel="0" collapsed="false"/>
    <row r="64776" customFormat="false" ht="12.8" hidden="false" customHeight="true" outlineLevel="0" collapsed="false"/>
    <row r="64777" customFormat="false" ht="12.8" hidden="false" customHeight="true" outlineLevel="0" collapsed="false"/>
    <row r="64778" customFormat="false" ht="12.8" hidden="false" customHeight="true" outlineLevel="0" collapsed="false"/>
    <row r="64779" customFormat="false" ht="12.8" hidden="false" customHeight="true" outlineLevel="0" collapsed="false"/>
    <row r="64780" customFormat="false" ht="12.8" hidden="false" customHeight="true" outlineLevel="0" collapsed="false"/>
    <row r="64781" customFormat="false" ht="12.8" hidden="false" customHeight="true" outlineLevel="0" collapsed="false"/>
    <row r="64782" customFormat="false" ht="12.8" hidden="false" customHeight="true" outlineLevel="0" collapsed="false"/>
    <row r="64783" customFormat="false" ht="12.8" hidden="false" customHeight="true" outlineLevel="0" collapsed="false"/>
    <row r="64784" customFormat="false" ht="12.8" hidden="false" customHeight="true" outlineLevel="0" collapsed="false"/>
    <row r="64785" customFormat="false" ht="12.8" hidden="false" customHeight="true" outlineLevel="0" collapsed="false"/>
    <row r="64786" customFormat="false" ht="12.8" hidden="false" customHeight="true" outlineLevel="0" collapsed="false"/>
    <row r="64787" customFormat="false" ht="12.8" hidden="false" customHeight="true" outlineLevel="0" collapsed="false"/>
    <row r="64788" customFormat="false" ht="12.8" hidden="false" customHeight="true" outlineLevel="0" collapsed="false"/>
    <row r="64789" customFormat="false" ht="12.8" hidden="false" customHeight="true" outlineLevel="0" collapsed="false"/>
    <row r="64790" customFormat="false" ht="12.8" hidden="false" customHeight="true" outlineLevel="0" collapsed="false"/>
    <row r="64791" customFormat="false" ht="12.8" hidden="false" customHeight="true" outlineLevel="0" collapsed="false"/>
    <row r="64792" customFormat="false" ht="12.8" hidden="false" customHeight="true" outlineLevel="0" collapsed="false"/>
    <row r="64793" customFormat="false" ht="12.8" hidden="false" customHeight="true" outlineLevel="0" collapsed="false"/>
    <row r="64794" customFormat="false" ht="12.8" hidden="false" customHeight="true" outlineLevel="0" collapsed="false"/>
    <row r="64795" customFormat="false" ht="12.8" hidden="false" customHeight="true" outlineLevel="0" collapsed="false"/>
    <row r="64796" customFormat="false" ht="12.8" hidden="false" customHeight="true" outlineLevel="0" collapsed="false"/>
    <row r="64797" customFormat="false" ht="12.8" hidden="false" customHeight="true" outlineLevel="0" collapsed="false"/>
    <row r="64798" customFormat="false" ht="12.8" hidden="false" customHeight="true" outlineLevel="0" collapsed="false"/>
    <row r="64799" customFormat="false" ht="12.8" hidden="false" customHeight="true" outlineLevel="0" collapsed="false"/>
    <row r="64800" customFormat="false" ht="12.8" hidden="false" customHeight="true" outlineLevel="0" collapsed="false"/>
    <row r="64801" customFormat="false" ht="12.8" hidden="false" customHeight="true" outlineLevel="0" collapsed="false"/>
    <row r="64802" customFormat="false" ht="12.8" hidden="false" customHeight="true" outlineLevel="0" collapsed="false"/>
    <row r="64803" customFormat="false" ht="12.8" hidden="false" customHeight="true" outlineLevel="0" collapsed="false"/>
    <row r="64804" customFormat="false" ht="12.8" hidden="false" customHeight="true" outlineLevel="0" collapsed="false"/>
    <row r="64805" customFormat="false" ht="12.8" hidden="false" customHeight="true" outlineLevel="0" collapsed="false"/>
    <row r="64806" customFormat="false" ht="12.8" hidden="false" customHeight="true" outlineLevel="0" collapsed="false"/>
    <row r="64807" customFormat="false" ht="12.8" hidden="false" customHeight="true" outlineLevel="0" collapsed="false"/>
    <row r="64808" customFormat="false" ht="12.8" hidden="false" customHeight="true" outlineLevel="0" collapsed="false"/>
    <row r="64809" customFormat="false" ht="12.8" hidden="false" customHeight="true" outlineLevel="0" collapsed="false"/>
    <row r="64810" customFormat="false" ht="12.8" hidden="false" customHeight="true" outlineLevel="0" collapsed="false"/>
    <row r="64811" customFormat="false" ht="12.8" hidden="false" customHeight="true" outlineLevel="0" collapsed="false"/>
    <row r="64812" customFormat="false" ht="12.8" hidden="false" customHeight="true" outlineLevel="0" collapsed="false"/>
    <row r="64813" customFormat="false" ht="12.8" hidden="false" customHeight="true" outlineLevel="0" collapsed="false"/>
    <row r="64814" customFormat="false" ht="12.8" hidden="false" customHeight="true" outlineLevel="0" collapsed="false"/>
    <row r="64815" customFormat="false" ht="12.8" hidden="false" customHeight="true" outlineLevel="0" collapsed="false"/>
    <row r="64816" customFormat="false" ht="12.8" hidden="false" customHeight="true" outlineLevel="0" collapsed="false"/>
    <row r="64817" customFormat="false" ht="12.8" hidden="false" customHeight="true" outlineLevel="0" collapsed="false"/>
    <row r="64818" customFormat="false" ht="12.8" hidden="false" customHeight="true" outlineLevel="0" collapsed="false"/>
    <row r="64819" customFormat="false" ht="12.8" hidden="false" customHeight="true" outlineLevel="0" collapsed="false"/>
    <row r="64820" customFormat="false" ht="12.8" hidden="false" customHeight="true" outlineLevel="0" collapsed="false"/>
    <row r="64821" customFormat="false" ht="12.8" hidden="false" customHeight="true" outlineLevel="0" collapsed="false"/>
    <row r="64822" customFormat="false" ht="12.8" hidden="false" customHeight="true" outlineLevel="0" collapsed="false"/>
    <row r="64823" customFormat="false" ht="12.8" hidden="false" customHeight="true" outlineLevel="0" collapsed="false"/>
    <row r="64824" customFormat="false" ht="12.8" hidden="false" customHeight="true" outlineLevel="0" collapsed="false"/>
    <row r="64825" customFormat="false" ht="12.8" hidden="false" customHeight="true" outlineLevel="0" collapsed="false"/>
    <row r="64826" customFormat="false" ht="12.8" hidden="false" customHeight="true" outlineLevel="0" collapsed="false"/>
    <row r="64827" customFormat="false" ht="12.8" hidden="false" customHeight="true" outlineLevel="0" collapsed="false"/>
    <row r="64828" customFormat="false" ht="12.8" hidden="false" customHeight="true" outlineLevel="0" collapsed="false"/>
    <row r="64829" customFormat="false" ht="12.8" hidden="false" customHeight="true" outlineLevel="0" collapsed="false"/>
    <row r="64830" customFormat="false" ht="12.8" hidden="false" customHeight="true" outlineLevel="0" collapsed="false"/>
    <row r="64831" customFormat="false" ht="12.8" hidden="false" customHeight="true" outlineLevel="0" collapsed="false"/>
    <row r="64832" customFormat="false" ht="12.8" hidden="false" customHeight="true" outlineLevel="0" collapsed="false"/>
    <row r="64833" customFormat="false" ht="12.8" hidden="false" customHeight="true" outlineLevel="0" collapsed="false"/>
    <row r="64834" customFormat="false" ht="12.8" hidden="false" customHeight="true" outlineLevel="0" collapsed="false"/>
    <row r="64835" customFormat="false" ht="12.8" hidden="false" customHeight="true" outlineLevel="0" collapsed="false"/>
    <row r="64836" customFormat="false" ht="12.8" hidden="false" customHeight="true" outlineLevel="0" collapsed="false"/>
    <row r="64837" customFormat="false" ht="12.8" hidden="false" customHeight="true" outlineLevel="0" collapsed="false"/>
    <row r="64838" customFormat="false" ht="12.8" hidden="false" customHeight="true" outlineLevel="0" collapsed="false"/>
    <row r="64839" customFormat="false" ht="12.8" hidden="false" customHeight="true" outlineLevel="0" collapsed="false"/>
    <row r="64840" customFormat="false" ht="12.8" hidden="false" customHeight="true" outlineLevel="0" collapsed="false"/>
    <row r="64841" customFormat="false" ht="12.8" hidden="false" customHeight="true" outlineLevel="0" collapsed="false"/>
    <row r="64842" customFormat="false" ht="12.8" hidden="false" customHeight="true" outlineLevel="0" collapsed="false"/>
    <row r="64843" customFormat="false" ht="12.8" hidden="false" customHeight="true" outlineLevel="0" collapsed="false"/>
    <row r="64844" customFormat="false" ht="12.8" hidden="false" customHeight="true" outlineLevel="0" collapsed="false"/>
    <row r="64845" customFormat="false" ht="12.8" hidden="false" customHeight="true" outlineLevel="0" collapsed="false"/>
    <row r="64846" customFormat="false" ht="12.8" hidden="false" customHeight="true" outlineLevel="0" collapsed="false"/>
    <row r="64847" customFormat="false" ht="12.8" hidden="false" customHeight="true" outlineLevel="0" collapsed="false"/>
    <row r="64848" customFormat="false" ht="12.8" hidden="false" customHeight="true" outlineLevel="0" collapsed="false"/>
    <row r="64849" customFormat="false" ht="12.8" hidden="false" customHeight="true" outlineLevel="0" collapsed="false"/>
    <row r="64850" customFormat="false" ht="12.8" hidden="false" customHeight="true" outlineLevel="0" collapsed="false"/>
    <row r="64851" customFormat="false" ht="12.8" hidden="false" customHeight="true" outlineLevel="0" collapsed="false"/>
    <row r="64852" customFormat="false" ht="12.8" hidden="false" customHeight="true" outlineLevel="0" collapsed="false"/>
    <row r="64853" customFormat="false" ht="12.8" hidden="false" customHeight="true" outlineLevel="0" collapsed="false"/>
    <row r="64854" customFormat="false" ht="12.8" hidden="false" customHeight="true" outlineLevel="0" collapsed="false"/>
    <row r="64855" customFormat="false" ht="12.8" hidden="false" customHeight="true" outlineLevel="0" collapsed="false"/>
    <row r="64856" customFormat="false" ht="12.8" hidden="false" customHeight="true" outlineLevel="0" collapsed="false"/>
    <row r="64857" customFormat="false" ht="12.8" hidden="false" customHeight="true" outlineLevel="0" collapsed="false"/>
    <row r="64858" customFormat="false" ht="12.8" hidden="false" customHeight="true" outlineLevel="0" collapsed="false"/>
    <row r="64859" customFormat="false" ht="12.8" hidden="false" customHeight="true" outlineLevel="0" collapsed="false"/>
    <row r="64860" customFormat="false" ht="12.8" hidden="false" customHeight="true" outlineLevel="0" collapsed="false"/>
    <row r="64861" customFormat="false" ht="12.8" hidden="false" customHeight="true" outlineLevel="0" collapsed="false"/>
    <row r="64862" customFormat="false" ht="12.8" hidden="false" customHeight="true" outlineLevel="0" collapsed="false"/>
    <row r="64863" customFormat="false" ht="12.8" hidden="false" customHeight="true" outlineLevel="0" collapsed="false"/>
    <row r="64864" customFormat="false" ht="12.8" hidden="false" customHeight="true" outlineLevel="0" collapsed="false"/>
    <row r="64865" customFormat="false" ht="12.8" hidden="false" customHeight="true" outlineLevel="0" collapsed="false"/>
    <row r="64866" customFormat="false" ht="12.8" hidden="false" customHeight="true" outlineLevel="0" collapsed="false"/>
    <row r="64867" customFormat="false" ht="12.8" hidden="false" customHeight="true" outlineLevel="0" collapsed="false"/>
    <row r="64868" customFormat="false" ht="12.8" hidden="false" customHeight="true" outlineLevel="0" collapsed="false"/>
    <row r="64869" customFormat="false" ht="12.8" hidden="false" customHeight="true" outlineLevel="0" collapsed="false"/>
    <row r="64870" customFormat="false" ht="12.8" hidden="false" customHeight="true" outlineLevel="0" collapsed="false"/>
    <row r="64871" customFormat="false" ht="12.8" hidden="false" customHeight="true" outlineLevel="0" collapsed="false"/>
    <row r="64872" customFormat="false" ht="12.8" hidden="false" customHeight="true" outlineLevel="0" collapsed="false"/>
    <row r="64873" customFormat="false" ht="12.8" hidden="false" customHeight="true" outlineLevel="0" collapsed="false"/>
    <row r="64874" customFormat="false" ht="12.8" hidden="false" customHeight="true" outlineLevel="0" collapsed="false"/>
    <row r="64875" customFormat="false" ht="12.8" hidden="false" customHeight="true" outlineLevel="0" collapsed="false"/>
    <row r="64876" customFormat="false" ht="12.8" hidden="false" customHeight="true" outlineLevel="0" collapsed="false"/>
    <row r="64877" customFormat="false" ht="12.8" hidden="false" customHeight="true" outlineLevel="0" collapsed="false"/>
    <row r="64878" customFormat="false" ht="12.8" hidden="false" customHeight="true" outlineLevel="0" collapsed="false"/>
    <row r="64879" customFormat="false" ht="12.8" hidden="false" customHeight="true" outlineLevel="0" collapsed="false"/>
    <row r="64880" customFormat="false" ht="12.8" hidden="false" customHeight="true" outlineLevel="0" collapsed="false"/>
    <row r="64881" customFormat="false" ht="12.8" hidden="false" customHeight="true" outlineLevel="0" collapsed="false"/>
    <row r="64882" customFormat="false" ht="12.8" hidden="false" customHeight="true" outlineLevel="0" collapsed="false"/>
    <row r="64883" customFormat="false" ht="12.8" hidden="false" customHeight="true" outlineLevel="0" collapsed="false"/>
    <row r="64884" customFormat="false" ht="12.8" hidden="false" customHeight="true" outlineLevel="0" collapsed="false"/>
    <row r="64885" customFormat="false" ht="12.8" hidden="false" customHeight="true" outlineLevel="0" collapsed="false"/>
    <row r="64886" customFormat="false" ht="12.8" hidden="false" customHeight="true" outlineLevel="0" collapsed="false"/>
    <row r="64887" customFormat="false" ht="12.8" hidden="false" customHeight="true" outlineLevel="0" collapsed="false"/>
    <row r="64888" customFormat="false" ht="12.8" hidden="false" customHeight="true" outlineLevel="0" collapsed="false"/>
    <row r="64889" customFormat="false" ht="12.8" hidden="false" customHeight="true" outlineLevel="0" collapsed="false"/>
    <row r="64890" customFormat="false" ht="12.8" hidden="false" customHeight="true" outlineLevel="0" collapsed="false"/>
    <row r="64891" customFormat="false" ht="12.8" hidden="false" customHeight="true" outlineLevel="0" collapsed="false"/>
    <row r="64892" customFormat="false" ht="12.8" hidden="false" customHeight="true" outlineLevel="0" collapsed="false"/>
    <row r="64893" customFormat="false" ht="12.8" hidden="false" customHeight="true" outlineLevel="0" collapsed="false"/>
    <row r="64894" customFormat="false" ht="12.8" hidden="false" customHeight="true" outlineLevel="0" collapsed="false"/>
    <row r="64895" customFormat="false" ht="12.8" hidden="false" customHeight="true" outlineLevel="0" collapsed="false"/>
    <row r="64896" customFormat="false" ht="12.8" hidden="false" customHeight="true" outlineLevel="0" collapsed="false"/>
    <row r="64897" customFormat="false" ht="12.8" hidden="false" customHeight="true" outlineLevel="0" collapsed="false"/>
    <row r="64898" customFormat="false" ht="12.8" hidden="false" customHeight="true" outlineLevel="0" collapsed="false"/>
    <row r="64899" customFormat="false" ht="12.8" hidden="false" customHeight="true" outlineLevel="0" collapsed="false"/>
    <row r="64900" customFormat="false" ht="12.8" hidden="false" customHeight="true" outlineLevel="0" collapsed="false"/>
    <row r="64901" customFormat="false" ht="12.8" hidden="false" customHeight="true" outlineLevel="0" collapsed="false"/>
    <row r="64902" customFormat="false" ht="12.8" hidden="false" customHeight="true" outlineLevel="0" collapsed="false"/>
    <row r="64903" customFormat="false" ht="12.8" hidden="false" customHeight="true" outlineLevel="0" collapsed="false"/>
    <row r="64904" customFormat="false" ht="12.8" hidden="false" customHeight="true" outlineLevel="0" collapsed="false"/>
    <row r="64905" customFormat="false" ht="12.8" hidden="false" customHeight="true" outlineLevel="0" collapsed="false"/>
    <row r="64906" customFormat="false" ht="12.8" hidden="false" customHeight="true" outlineLevel="0" collapsed="false"/>
    <row r="64907" customFormat="false" ht="12.8" hidden="false" customHeight="true" outlineLevel="0" collapsed="false"/>
    <row r="64908" customFormat="false" ht="12.8" hidden="false" customHeight="true" outlineLevel="0" collapsed="false"/>
    <row r="64909" customFormat="false" ht="12.8" hidden="false" customHeight="true" outlineLevel="0" collapsed="false"/>
    <row r="64910" customFormat="false" ht="12.8" hidden="false" customHeight="true" outlineLevel="0" collapsed="false"/>
    <row r="64911" customFormat="false" ht="12.8" hidden="false" customHeight="true" outlineLevel="0" collapsed="false"/>
    <row r="64912" customFormat="false" ht="12.8" hidden="false" customHeight="true" outlineLevel="0" collapsed="false"/>
    <row r="64913" customFormat="false" ht="12.8" hidden="false" customHeight="true" outlineLevel="0" collapsed="false"/>
    <row r="64914" customFormat="false" ht="12.8" hidden="false" customHeight="true" outlineLevel="0" collapsed="false"/>
    <row r="64915" customFormat="false" ht="12.8" hidden="false" customHeight="true" outlineLevel="0" collapsed="false"/>
    <row r="64916" customFormat="false" ht="12.8" hidden="false" customHeight="true" outlineLevel="0" collapsed="false"/>
    <row r="64917" customFormat="false" ht="12.8" hidden="false" customHeight="true" outlineLevel="0" collapsed="false"/>
    <row r="64918" customFormat="false" ht="12.8" hidden="false" customHeight="true" outlineLevel="0" collapsed="false"/>
    <row r="64919" customFormat="false" ht="12.8" hidden="false" customHeight="true" outlineLevel="0" collapsed="false"/>
    <row r="64920" customFormat="false" ht="12.8" hidden="false" customHeight="true" outlineLevel="0" collapsed="false"/>
    <row r="64921" customFormat="false" ht="12.8" hidden="false" customHeight="true" outlineLevel="0" collapsed="false"/>
    <row r="64922" customFormat="false" ht="12.8" hidden="false" customHeight="true" outlineLevel="0" collapsed="false"/>
    <row r="64923" customFormat="false" ht="12.8" hidden="false" customHeight="true" outlineLevel="0" collapsed="false"/>
    <row r="64924" customFormat="false" ht="12.8" hidden="false" customHeight="true" outlineLevel="0" collapsed="false"/>
    <row r="64925" customFormat="false" ht="12.8" hidden="false" customHeight="true" outlineLevel="0" collapsed="false"/>
    <row r="64926" customFormat="false" ht="12.8" hidden="false" customHeight="true" outlineLevel="0" collapsed="false"/>
    <row r="64927" customFormat="false" ht="12.8" hidden="false" customHeight="true" outlineLevel="0" collapsed="false"/>
    <row r="64928" customFormat="false" ht="12.8" hidden="false" customHeight="true" outlineLevel="0" collapsed="false"/>
    <row r="64929" customFormat="false" ht="12.8" hidden="false" customHeight="true" outlineLevel="0" collapsed="false"/>
    <row r="64930" customFormat="false" ht="12.8" hidden="false" customHeight="true" outlineLevel="0" collapsed="false"/>
    <row r="64931" customFormat="false" ht="12.8" hidden="false" customHeight="true" outlineLevel="0" collapsed="false"/>
    <row r="64932" customFormat="false" ht="12.8" hidden="false" customHeight="true" outlineLevel="0" collapsed="false"/>
    <row r="64933" customFormat="false" ht="12.8" hidden="false" customHeight="true" outlineLevel="0" collapsed="false"/>
    <row r="64934" customFormat="false" ht="12.8" hidden="false" customHeight="true" outlineLevel="0" collapsed="false"/>
    <row r="64935" customFormat="false" ht="12.8" hidden="false" customHeight="true" outlineLevel="0" collapsed="false"/>
    <row r="64936" customFormat="false" ht="12.8" hidden="false" customHeight="true" outlineLevel="0" collapsed="false"/>
    <row r="64937" customFormat="false" ht="12.8" hidden="false" customHeight="true" outlineLevel="0" collapsed="false"/>
    <row r="64938" customFormat="false" ht="12.8" hidden="false" customHeight="true" outlineLevel="0" collapsed="false"/>
    <row r="64939" customFormat="false" ht="12.8" hidden="false" customHeight="true" outlineLevel="0" collapsed="false"/>
    <row r="64940" customFormat="false" ht="12.8" hidden="false" customHeight="true" outlineLevel="0" collapsed="false"/>
    <row r="64941" customFormat="false" ht="12.8" hidden="false" customHeight="true" outlineLevel="0" collapsed="false"/>
    <row r="64942" customFormat="false" ht="12.8" hidden="false" customHeight="true" outlineLevel="0" collapsed="false"/>
    <row r="64943" customFormat="false" ht="12.8" hidden="false" customHeight="true" outlineLevel="0" collapsed="false"/>
    <row r="64944" customFormat="false" ht="12.8" hidden="false" customHeight="true" outlineLevel="0" collapsed="false"/>
    <row r="64945" customFormat="false" ht="12.8" hidden="false" customHeight="true" outlineLevel="0" collapsed="false"/>
    <row r="64946" customFormat="false" ht="12.8" hidden="false" customHeight="true" outlineLevel="0" collapsed="false"/>
    <row r="64947" customFormat="false" ht="12.8" hidden="false" customHeight="true" outlineLevel="0" collapsed="false"/>
    <row r="64948" customFormat="false" ht="12.8" hidden="false" customHeight="true" outlineLevel="0" collapsed="false"/>
    <row r="64949" customFormat="false" ht="12.8" hidden="false" customHeight="true" outlineLevel="0" collapsed="false"/>
    <row r="64950" customFormat="false" ht="12.8" hidden="false" customHeight="true" outlineLevel="0" collapsed="false"/>
    <row r="64951" customFormat="false" ht="12.8" hidden="false" customHeight="true" outlineLevel="0" collapsed="false"/>
    <row r="64952" customFormat="false" ht="12.8" hidden="false" customHeight="true" outlineLevel="0" collapsed="false"/>
    <row r="64953" customFormat="false" ht="12.8" hidden="false" customHeight="true" outlineLevel="0" collapsed="false"/>
    <row r="64954" customFormat="false" ht="12.8" hidden="false" customHeight="true" outlineLevel="0" collapsed="false"/>
    <row r="64955" customFormat="false" ht="12.8" hidden="false" customHeight="true" outlineLevel="0" collapsed="false"/>
    <row r="64956" customFormat="false" ht="12.8" hidden="false" customHeight="true" outlineLevel="0" collapsed="false"/>
    <row r="64957" customFormat="false" ht="12.8" hidden="false" customHeight="true" outlineLevel="0" collapsed="false"/>
    <row r="64958" customFormat="false" ht="12.8" hidden="false" customHeight="true" outlineLevel="0" collapsed="false"/>
    <row r="64959" customFormat="false" ht="12.8" hidden="false" customHeight="true" outlineLevel="0" collapsed="false"/>
    <row r="64960" customFormat="false" ht="12.8" hidden="false" customHeight="true" outlineLevel="0" collapsed="false"/>
    <row r="64961" customFormat="false" ht="12.8" hidden="false" customHeight="true" outlineLevel="0" collapsed="false"/>
    <row r="64962" customFormat="false" ht="12.8" hidden="false" customHeight="true" outlineLevel="0" collapsed="false"/>
    <row r="64963" customFormat="false" ht="12.8" hidden="false" customHeight="true" outlineLevel="0" collapsed="false"/>
    <row r="64964" customFormat="false" ht="12.8" hidden="false" customHeight="true" outlineLevel="0" collapsed="false"/>
    <row r="64965" customFormat="false" ht="12.8" hidden="false" customHeight="true" outlineLevel="0" collapsed="false"/>
    <row r="64966" customFormat="false" ht="12.8" hidden="false" customHeight="true" outlineLevel="0" collapsed="false"/>
    <row r="64967" customFormat="false" ht="12.8" hidden="false" customHeight="true" outlineLevel="0" collapsed="false"/>
    <row r="64968" customFormat="false" ht="12.8" hidden="false" customHeight="true" outlineLevel="0" collapsed="false"/>
    <row r="64969" customFormat="false" ht="12.8" hidden="false" customHeight="true" outlineLevel="0" collapsed="false"/>
    <row r="64970" customFormat="false" ht="12.8" hidden="false" customHeight="true" outlineLevel="0" collapsed="false"/>
    <row r="64971" customFormat="false" ht="12.8" hidden="false" customHeight="true" outlineLevel="0" collapsed="false"/>
    <row r="64972" customFormat="false" ht="12.8" hidden="false" customHeight="true" outlineLevel="0" collapsed="false"/>
    <row r="64973" customFormat="false" ht="12.8" hidden="false" customHeight="true" outlineLevel="0" collapsed="false"/>
    <row r="64974" customFormat="false" ht="12.8" hidden="false" customHeight="true" outlineLevel="0" collapsed="false"/>
    <row r="64975" customFormat="false" ht="12.8" hidden="false" customHeight="true" outlineLevel="0" collapsed="false"/>
    <row r="64976" customFormat="false" ht="12.8" hidden="false" customHeight="true" outlineLevel="0" collapsed="false"/>
    <row r="64977" customFormat="false" ht="12.8" hidden="false" customHeight="true" outlineLevel="0" collapsed="false"/>
    <row r="64978" customFormat="false" ht="12.8" hidden="false" customHeight="true" outlineLevel="0" collapsed="false"/>
    <row r="64979" customFormat="false" ht="12.8" hidden="false" customHeight="true" outlineLevel="0" collapsed="false"/>
    <row r="64980" customFormat="false" ht="12.8" hidden="false" customHeight="true" outlineLevel="0" collapsed="false"/>
    <row r="64981" customFormat="false" ht="12.8" hidden="false" customHeight="true" outlineLevel="0" collapsed="false"/>
    <row r="64982" customFormat="false" ht="12.8" hidden="false" customHeight="true" outlineLevel="0" collapsed="false"/>
    <row r="64983" customFormat="false" ht="12.8" hidden="false" customHeight="true" outlineLevel="0" collapsed="false"/>
    <row r="64984" customFormat="false" ht="12.8" hidden="false" customHeight="true" outlineLevel="0" collapsed="false"/>
    <row r="64985" customFormat="false" ht="12.8" hidden="false" customHeight="true" outlineLevel="0" collapsed="false"/>
    <row r="64986" customFormat="false" ht="12.8" hidden="false" customHeight="true" outlineLevel="0" collapsed="false"/>
    <row r="64987" customFormat="false" ht="12.8" hidden="false" customHeight="true" outlineLevel="0" collapsed="false"/>
    <row r="64988" customFormat="false" ht="12.8" hidden="false" customHeight="true" outlineLevel="0" collapsed="false"/>
    <row r="64989" customFormat="false" ht="12.8" hidden="false" customHeight="true" outlineLevel="0" collapsed="false"/>
    <row r="64990" customFormat="false" ht="12.8" hidden="false" customHeight="true" outlineLevel="0" collapsed="false"/>
    <row r="64991" customFormat="false" ht="12.8" hidden="false" customHeight="true" outlineLevel="0" collapsed="false"/>
    <row r="64992" customFormat="false" ht="12.8" hidden="false" customHeight="true" outlineLevel="0" collapsed="false"/>
    <row r="64993" customFormat="false" ht="12.8" hidden="false" customHeight="true" outlineLevel="0" collapsed="false"/>
    <row r="64994" customFormat="false" ht="12.8" hidden="false" customHeight="true" outlineLevel="0" collapsed="false"/>
    <row r="64995" customFormat="false" ht="12.8" hidden="false" customHeight="true" outlineLevel="0" collapsed="false"/>
    <row r="64996" customFormat="false" ht="12.8" hidden="false" customHeight="true" outlineLevel="0" collapsed="false"/>
    <row r="64997" customFormat="false" ht="12.8" hidden="false" customHeight="true" outlineLevel="0" collapsed="false"/>
    <row r="64998" customFormat="false" ht="12.8" hidden="false" customHeight="true" outlineLevel="0" collapsed="false"/>
    <row r="64999" customFormat="false" ht="12.8" hidden="false" customHeight="true" outlineLevel="0" collapsed="false"/>
    <row r="65000" customFormat="false" ht="12.8" hidden="false" customHeight="true" outlineLevel="0" collapsed="false"/>
    <row r="65001" customFormat="false" ht="12.8" hidden="false" customHeight="true" outlineLevel="0" collapsed="false"/>
    <row r="65002" customFormat="false" ht="12.8" hidden="false" customHeight="true" outlineLevel="0" collapsed="false"/>
    <row r="65003" customFormat="false" ht="12.8" hidden="false" customHeight="true" outlineLevel="0" collapsed="false"/>
    <row r="65004" customFormat="false" ht="12.8" hidden="false" customHeight="true" outlineLevel="0" collapsed="false"/>
    <row r="65005" customFormat="false" ht="12.8" hidden="false" customHeight="true" outlineLevel="0" collapsed="false"/>
    <row r="65006" customFormat="false" ht="12.8" hidden="false" customHeight="true" outlineLevel="0" collapsed="false"/>
    <row r="65007" customFormat="false" ht="12.8" hidden="false" customHeight="true" outlineLevel="0" collapsed="false"/>
    <row r="65008" customFormat="false" ht="12.8" hidden="false" customHeight="true" outlineLevel="0" collapsed="false"/>
    <row r="65009" customFormat="false" ht="12.8" hidden="false" customHeight="true" outlineLevel="0" collapsed="false"/>
    <row r="65010" customFormat="false" ht="12.8" hidden="false" customHeight="true" outlineLevel="0" collapsed="false"/>
    <row r="65011" customFormat="false" ht="12.8" hidden="false" customHeight="true" outlineLevel="0" collapsed="false"/>
    <row r="65012" customFormat="false" ht="12.8" hidden="false" customHeight="true" outlineLevel="0" collapsed="false"/>
    <row r="65013" customFormat="false" ht="12.8" hidden="false" customHeight="true" outlineLevel="0" collapsed="false"/>
    <row r="65014" customFormat="false" ht="12.8" hidden="false" customHeight="true" outlineLevel="0" collapsed="false"/>
    <row r="65015" customFormat="false" ht="12.8" hidden="false" customHeight="true" outlineLevel="0" collapsed="false"/>
    <row r="65016" customFormat="false" ht="12.8" hidden="false" customHeight="true" outlineLevel="0" collapsed="false"/>
    <row r="65017" customFormat="false" ht="12.8" hidden="false" customHeight="true" outlineLevel="0" collapsed="false"/>
    <row r="65018" customFormat="false" ht="12.8" hidden="false" customHeight="true" outlineLevel="0" collapsed="false"/>
    <row r="65019" customFormat="false" ht="12.8" hidden="false" customHeight="true" outlineLevel="0" collapsed="false"/>
    <row r="65020" customFormat="false" ht="12.8" hidden="false" customHeight="true" outlineLevel="0" collapsed="false"/>
    <row r="65021" customFormat="false" ht="12.8" hidden="false" customHeight="true" outlineLevel="0" collapsed="false"/>
    <row r="65022" customFormat="false" ht="12.8" hidden="false" customHeight="true" outlineLevel="0" collapsed="false"/>
    <row r="65023" customFormat="false" ht="12.8" hidden="false" customHeight="true" outlineLevel="0" collapsed="false"/>
    <row r="65024" customFormat="false" ht="12.8" hidden="false" customHeight="true" outlineLevel="0" collapsed="false"/>
    <row r="65025" customFormat="false" ht="12.8" hidden="false" customHeight="true" outlineLevel="0" collapsed="false"/>
    <row r="65026" customFormat="false" ht="12.8" hidden="false" customHeight="true" outlineLevel="0" collapsed="false"/>
    <row r="65027" customFormat="false" ht="12.8" hidden="false" customHeight="true" outlineLevel="0" collapsed="false"/>
    <row r="65028" customFormat="false" ht="12.8" hidden="false" customHeight="true" outlineLevel="0" collapsed="false"/>
    <row r="65029" customFormat="false" ht="12.8" hidden="false" customHeight="true" outlineLevel="0" collapsed="false"/>
    <row r="65030" customFormat="false" ht="12.8" hidden="false" customHeight="true" outlineLevel="0" collapsed="false"/>
    <row r="65031" customFormat="false" ht="12.8" hidden="false" customHeight="true" outlineLevel="0" collapsed="false"/>
    <row r="65032" customFormat="false" ht="12.8" hidden="false" customHeight="true" outlineLevel="0" collapsed="false"/>
    <row r="65033" customFormat="false" ht="12.8" hidden="false" customHeight="true" outlineLevel="0" collapsed="false"/>
    <row r="65034" customFormat="false" ht="12.8" hidden="false" customHeight="true" outlineLevel="0" collapsed="false"/>
    <row r="65035" customFormat="false" ht="12.8" hidden="false" customHeight="true" outlineLevel="0" collapsed="false"/>
    <row r="65036" customFormat="false" ht="12.8" hidden="false" customHeight="true" outlineLevel="0" collapsed="false"/>
    <row r="65037" customFormat="false" ht="12.8" hidden="false" customHeight="true" outlineLevel="0" collapsed="false"/>
    <row r="65038" customFormat="false" ht="12.8" hidden="false" customHeight="true" outlineLevel="0" collapsed="false"/>
    <row r="65039" customFormat="false" ht="12.8" hidden="false" customHeight="true" outlineLevel="0" collapsed="false"/>
    <row r="65040" customFormat="false" ht="12.8" hidden="false" customHeight="true" outlineLevel="0" collapsed="false"/>
    <row r="65041" customFormat="false" ht="12.8" hidden="false" customHeight="true" outlineLevel="0" collapsed="false"/>
    <row r="65042" customFormat="false" ht="12.8" hidden="false" customHeight="true" outlineLevel="0" collapsed="false"/>
    <row r="65043" customFormat="false" ht="12.8" hidden="false" customHeight="true" outlineLevel="0" collapsed="false"/>
    <row r="65044" customFormat="false" ht="12.8" hidden="false" customHeight="true" outlineLevel="0" collapsed="false"/>
    <row r="65045" customFormat="false" ht="12.8" hidden="false" customHeight="true" outlineLevel="0" collapsed="false"/>
    <row r="65046" customFormat="false" ht="12.8" hidden="false" customHeight="true" outlineLevel="0" collapsed="false"/>
    <row r="65047" customFormat="false" ht="12.8" hidden="false" customHeight="true" outlineLevel="0" collapsed="false"/>
    <row r="65048" customFormat="false" ht="12.8" hidden="false" customHeight="true" outlineLevel="0" collapsed="false"/>
    <row r="65049" customFormat="false" ht="12.8" hidden="false" customHeight="true" outlineLevel="0" collapsed="false"/>
    <row r="65050" customFormat="false" ht="12.8" hidden="false" customHeight="true" outlineLevel="0" collapsed="false"/>
    <row r="65051" customFormat="false" ht="12.8" hidden="false" customHeight="true" outlineLevel="0" collapsed="false"/>
    <row r="65052" customFormat="false" ht="12.8" hidden="false" customHeight="true" outlineLevel="0" collapsed="false"/>
    <row r="65053" customFormat="false" ht="12.8" hidden="false" customHeight="true" outlineLevel="0" collapsed="false"/>
    <row r="65054" customFormat="false" ht="12.8" hidden="false" customHeight="true" outlineLevel="0" collapsed="false"/>
    <row r="65055" customFormat="false" ht="12.8" hidden="false" customHeight="true" outlineLevel="0" collapsed="false"/>
    <row r="65056" customFormat="false" ht="12.8" hidden="false" customHeight="true" outlineLevel="0" collapsed="false"/>
    <row r="65057" customFormat="false" ht="12.8" hidden="false" customHeight="true" outlineLevel="0" collapsed="false"/>
    <row r="65058" customFormat="false" ht="12.8" hidden="false" customHeight="true" outlineLevel="0" collapsed="false"/>
    <row r="65059" customFormat="false" ht="12.8" hidden="false" customHeight="true" outlineLevel="0" collapsed="false"/>
    <row r="65060" customFormat="false" ht="12.8" hidden="false" customHeight="true" outlineLevel="0" collapsed="false"/>
    <row r="65061" customFormat="false" ht="12.8" hidden="false" customHeight="true" outlineLevel="0" collapsed="false"/>
    <row r="65062" customFormat="false" ht="12.8" hidden="false" customHeight="true" outlineLevel="0" collapsed="false"/>
    <row r="65063" customFormat="false" ht="12.8" hidden="false" customHeight="true" outlineLevel="0" collapsed="false"/>
    <row r="65064" customFormat="false" ht="12.8" hidden="false" customHeight="true" outlineLevel="0" collapsed="false"/>
    <row r="65065" customFormat="false" ht="12.8" hidden="false" customHeight="true" outlineLevel="0" collapsed="false"/>
    <row r="65066" customFormat="false" ht="12.8" hidden="false" customHeight="true" outlineLevel="0" collapsed="false"/>
    <row r="65067" customFormat="false" ht="12.8" hidden="false" customHeight="true" outlineLevel="0" collapsed="false"/>
    <row r="65068" customFormat="false" ht="12.8" hidden="false" customHeight="true" outlineLevel="0" collapsed="false"/>
    <row r="65069" customFormat="false" ht="12.8" hidden="false" customHeight="true" outlineLevel="0" collapsed="false"/>
    <row r="65070" customFormat="false" ht="12.8" hidden="false" customHeight="true" outlineLevel="0" collapsed="false"/>
    <row r="65071" customFormat="false" ht="12.8" hidden="false" customHeight="true" outlineLevel="0" collapsed="false"/>
    <row r="65072" customFormat="false" ht="12.8" hidden="false" customHeight="true" outlineLevel="0" collapsed="false"/>
    <row r="65073" customFormat="false" ht="12.8" hidden="false" customHeight="true" outlineLevel="0" collapsed="false"/>
    <row r="65074" customFormat="false" ht="12.8" hidden="false" customHeight="true" outlineLevel="0" collapsed="false"/>
    <row r="65075" customFormat="false" ht="12.8" hidden="false" customHeight="true" outlineLevel="0" collapsed="false"/>
    <row r="65076" customFormat="false" ht="12.8" hidden="false" customHeight="true" outlineLevel="0" collapsed="false"/>
    <row r="65077" customFormat="false" ht="12.8" hidden="false" customHeight="true" outlineLevel="0" collapsed="false"/>
    <row r="65078" customFormat="false" ht="12.8" hidden="false" customHeight="true" outlineLevel="0" collapsed="false"/>
    <row r="65079" customFormat="false" ht="12.8" hidden="false" customHeight="true" outlineLevel="0" collapsed="false"/>
    <row r="65080" customFormat="false" ht="12.8" hidden="false" customHeight="true" outlineLevel="0" collapsed="false"/>
    <row r="65081" customFormat="false" ht="12.8" hidden="false" customHeight="true" outlineLevel="0" collapsed="false"/>
    <row r="65082" customFormat="false" ht="12.8" hidden="false" customHeight="true" outlineLevel="0" collapsed="false"/>
    <row r="65083" customFormat="false" ht="12.8" hidden="false" customHeight="true" outlineLevel="0" collapsed="false"/>
    <row r="65084" customFormat="false" ht="12.8" hidden="false" customHeight="true" outlineLevel="0" collapsed="false"/>
    <row r="65085" customFormat="false" ht="12.8" hidden="false" customHeight="true" outlineLevel="0" collapsed="false"/>
    <row r="65086" customFormat="false" ht="12.8" hidden="false" customHeight="true" outlineLevel="0" collapsed="false"/>
    <row r="65087" customFormat="false" ht="12.8" hidden="false" customHeight="true" outlineLevel="0" collapsed="false"/>
    <row r="65088" customFormat="false" ht="12.8" hidden="false" customHeight="true" outlineLevel="0" collapsed="false"/>
    <row r="65089" customFormat="false" ht="12.8" hidden="false" customHeight="true" outlineLevel="0" collapsed="false"/>
    <row r="65090" customFormat="false" ht="12.8" hidden="false" customHeight="true" outlineLevel="0" collapsed="false"/>
    <row r="65091" customFormat="false" ht="12.8" hidden="false" customHeight="true" outlineLevel="0" collapsed="false"/>
    <row r="65092" customFormat="false" ht="12.8" hidden="false" customHeight="true" outlineLevel="0" collapsed="false"/>
    <row r="65093" customFormat="false" ht="12.8" hidden="false" customHeight="true" outlineLevel="0" collapsed="false"/>
    <row r="65094" customFormat="false" ht="12.8" hidden="false" customHeight="true" outlineLevel="0" collapsed="false"/>
    <row r="65095" customFormat="false" ht="12.8" hidden="false" customHeight="true" outlineLevel="0" collapsed="false"/>
    <row r="65096" customFormat="false" ht="12.8" hidden="false" customHeight="true" outlineLevel="0" collapsed="false"/>
    <row r="65097" customFormat="false" ht="12.8" hidden="false" customHeight="true" outlineLevel="0" collapsed="false"/>
    <row r="65098" customFormat="false" ht="12.8" hidden="false" customHeight="true" outlineLevel="0" collapsed="false"/>
    <row r="65099" customFormat="false" ht="12.8" hidden="false" customHeight="true" outlineLevel="0" collapsed="false"/>
    <row r="65100" customFormat="false" ht="12.8" hidden="false" customHeight="true" outlineLevel="0" collapsed="false"/>
    <row r="65101" customFormat="false" ht="12.8" hidden="false" customHeight="true" outlineLevel="0" collapsed="false"/>
    <row r="65102" customFormat="false" ht="12.8" hidden="false" customHeight="true" outlineLevel="0" collapsed="false"/>
    <row r="65103" customFormat="false" ht="12.8" hidden="false" customHeight="true" outlineLevel="0" collapsed="false"/>
    <row r="65104" customFormat="false" ht="12.8" hidden="false" customHeight="true" outlineLevel="0" collapsed="false"/>
    <row r="65105" customFormat="false" ht="12.8" hidden="false" customHeight="true" outlineLevel="0" collapsed="false"/>
    <row r="65106" customFormat="false" ht="12.8" hidden="false" customHeight="true" outlineLevel="0" collapsed="false"/>
    <row r="65107" customFormat="false" ht="12.8" hidden="false" customHeight="true" outlineLevel="0" collapsed="false"/>
    <row r="65108" customFormat="false" ht="12.8" hidden="false" customHeight="true" outlineLevel="0" collapsed="false"/>
    <row r="65109" customFormat="false" ht="12.8" hidden="false" customHeight="true" outlineLevel="0" collapsed="false"/>
    <row r="65110" customFormat="false" ht="12.8" hidden="false" customHeight="true" outlineLevel="0" collapsed="false"/>
    <row r="65111" customFormat="false" ht="12.8" hidden="false" customHeight="true" outlineLevel="0" collapsed="false"/>
    <row r="65112" customFormat="false" ht="12.8" hidden="false" customHeight="true" outlineLevel="0" collapsed="false"/>
    <row r="65113" customFormat="false" ht="12.8" hidden="false" customHeight="true" outlineLevel="0" collapsed="false"/>
    <row r="65114" customFormat="false" ht="12.8" hidden="false" customHeight="true" outlineLevel="0" collapsed="false"/>
    <row r="65115" customFormat="false" ht="12.8" hidden="false" customHeight="true" outlineLevel="0" collapsed="false"/>
    <row r="65116" customFormat="false" ht="12.8" hidden="false" customHeight="true" outlineLevel="0" collapsed="false"/>
    <row r="65117" customFormat="false" ht="12.8" hidden="false" customHeight="true" outlineLevel="0" collapsed="false"/>
    <row r="65118" customFormat="false" ht="12.8" hidden="false" customHeight="true" outlineLevel="0" collapsed="false"/>
    <row r="65119" customFormat="false" ht="12.8" hidden="false" customHeight="true" outlineLevel="0" collapsed="false"/>
    <row r="65120" customFormat="false" ht="12.8" hidden="false" customHeight="true" outlineLevel="0" collapsed="false"/>
    <row r="65121" customFormat="false" ht="12.8" hidden="false" customHeight="true" outlineLevel="0" collapsed="false"/>
    <row r="65122" customFormat="false" ht="12.8" hidden="false" customHeight="true" outlineLevel="0" collapsed="false"/>
    <row r="65123" customFormat="false" ht="12.8" hidden="false" customHeight="true" outlineLevel="0" collapsed="false"/>
    <row r="65124" customFormat="false" ht="12.8" hidden="false" customHeight="true" outlineLevel="0" collapsed="false"/>
    <row r="65125" customFormat="false" ht="12.8" hidden="false" customHeight="true" outlineLevel="0" collapsed="false"/>
    <row r="65126" customFormat="false" ht="12.8" hidden="false" customHeight="true" outlineLevel="0" collapsed="false"/>
    <row r="65127" customFormat="false" ht="12.8" hidden="false" customHeight="true" outlineLevel="0" collapsed="false"/>
    <row r="65128" customFormat="false" ht="12.8" hidden="false" customHeight="true" outlineLevel="0" collapsed="false"/>
    <row r="65129" customFormat="false" ht="12.8" hidden="false" customHeight="true" outlineLevel="0" collapsed="false"/>
    <row r="65130" customFormat="false" ht="12.8" hidden="false" customHeight="true" outlineLevel="0" collapsed="false"/>
    <row r="65131" customFormat="false" ht="12.8" hidden="false" customHeight="true" outlineLevel="0" collapsed="false"/>
    <row r="65132" customFormat="false" ht="12.8" hidden="false" customHeight="true" outlineLevel="0" collapsed="false"/>
    <row r="65133" customFormat="false" ht="12.8" hidden="false" customHeight="true" outlineLevel="0" collapsed="false"/>
    <row r="65134" customFormat="false" ht="12.8" hidden="false" customHeight="true" outlineLevel="0" collapsed="false"/>
    <row r="65135" customFormat="false" ht="12.8" hidden="false" customHeight="true" outlineLevel="0" collapsed="false"/>
    <row r="65136" customFormat="false" ht="12.8" hidden="false" customHeight="true" outlineLevel="0" collapsed="false"/>
    <row r="65137" customFormat="false" ht="12.8" hidden="false" customHeight="true" outlineLevel="0" collapsed="false"/>
    <row r="65138" customFormat="false" ht="12.8" hidden="false" customHeight="true" outlineLevel="0" collapsed="false"/>
    <row r="65139" customFormat="false" ht="12.8" hidden="false" customHeight="true" outlineLevel="0" collapsed="false"/>
    <row r="65140" customFormat="false" ht="12.8" hidden="false" customHeight="true" outlineLevel="0" collapsed="false"/>
    <row r="65141" customFormat="false" ht="12.8" hidden="false" customHeight="true" outlineLevel="0" collapsed="false"/>
    <row r="65142" customFormat="false" ht="12.8" hidden="false" customHeight="true" outlineLevel="0" collapsed="false"/>
    <row r="65143" customFormat="false" ht="12.8" hidden="false" customHeight="true" outlineLevel="0" collapsed="false"/>
    <row r="65144" customFormat="false" ht="12.8" hidden="false" customHeight="true" outlineLevel="0" collapsed="false"/>
    <row r="65145" customFormat="false" ht="12.8" hidden="false" customHeight="true" outlineLevel="0" collapsed="false"/>
    <row r="65146" customFormat="false" ht="12.8" hidden="false" customHeight="true" outlineLevel="0" collapsed="false"/>
    <row r="65147" customFormat="false" ht="12.8" hidden="false" customHeight="true" outlineLevel="0" collapsed="false"/>
    <row r="65148" customFormat="false" ht="12.8" hidden="false" customHeight="true" outlineLevel="0" collapsed="false"/>
    <row r="65149" customFormat="false" ht="12.8" hidden="false" customHeight="true" outlineLevel="0" collapsed="false"/>
    <row r="65150" customFormat="false" ht="12.8" hidden="false" customHeight="true" outlineLevel="0" collapsed="false"/>
    <row r="65151" customFormat="false" ht="12.8" hidden="false" customHeight="true" outlineLevel="0" collapsed="false"/>
    <row r="65152" customFormat="false" ht="12.8" hidden="false" customHeight="true" outlineLevel="0" collapsed="false"/>
    <row r="65153" customFormat="false" ht="12.8" hidden="false" customHeight="true" outlineLevel="0" collapsed="false"/>
    <row r="65154" customFormat="false" ht="12.8" hidden="false" customHeight="true" outlineLevel="0" collapsed="false"/>
    <row r="65155" customFormat="false" ht="12.8" hidden="false" customHeight="true" outlineLevel="0" collapsed="false"/>
    <row r="65156" customFormat="false" ht="12.8" hidden="false" customHeight="true" outlineLevel="0" collapsed="false"/>
    <row r="65157" customFormat="false" ht="12.8" hidden="false" customHeight="true" outlineLevel="0" collapsed="false"/>
    <row r="65158" customFormat="false" ht="12.8" hidden="false" customHeight="true" outlineLevel="0" collapsed="false"/>
    <row r="65159" customFormat="false" ht="12.8" hidden="false" customHeight="true" outlineLevel="0" collapsed="false"/>
    <row r="65160" customFormat="false" ht="12.8" hidden="false" customHeight="true" outlineLevel="0" collapsed="false"/>
    <row r="65161" customFormat="false" ht="12.8" hidden="false" customHeight="true" outlineLevel="0" collapsed="false"/>
    <row r="65162" customFormat="false" ht="12.8" hidden="false" customHeight="true" outlineLevel="0" collapsed="false"/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</sheetData>
  <mergeCells count="307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C11:AE11"/>
    <mergeCell ref="AC12:AE12"/>
    <mergeCell ref="AC13:AE13"/>
    <mergeCell ref="H14:J14"/>
    <mergeCell ref="AC16:AE16"/>
    <mergeCell ref="AC17:AE17"/>
    <mergeCell ref="H18:J18"/>
    <mergeCell ref="AC20:AE20"/>
    <mergeCell ref="AC21:AE21"/>
    <mergeCell ref="H22:J22"/>
    <mergeCell ref="AC24:AE24"/>
    <mergeCell ref="AC25:AE25"/>
    <mergeCell ref="H26:J26"/>
    <mergeCell ref="AC28:AE28"/>
    <mergeCell ref="AC29:AE29"/>
    <mergeCell ref="H30:J30"/>
    <mergeCell ref="AC32:AE32"/>
    <mergeCell ref="AC33:AE33"/>
    <mergeCell ref="H34:J34"/>
    <mergeCell ref="AC36:AE36"/>
    <mergeCell ref="AC37:AE37"/>
    <mergeCell ref="H38:J38"/>
    <mergeCell ref="U39:V39"/>
    <mergeCell ref="AC40:AE40"/>
    <mergeCell ref="AC41:AE41"/>
    <mergeCell ref="H42:J42"/>
    <mergeCell ref="A44:AE44"/>
    <mergeCell ref="A45:AB48"/>
    <mergeCell ref="AC45:AE48"/>
    <mergeCell ref="A49:B49"/>
    <mergeCell ref="AC50:AE50"/>
    <mergeCell ref="AC51:AE51"/>
    <mergeCell ref="AC52:AE52"/>
    <mergeCell ref="H53:J53"/>
    <mergeCell ref="AC55:AE55"/>
    <mergeCell ref="AC56:AE56"/>
    <mergeCell ref="H57:J57"/>
    <mergeCell ref="AC59:AE59"/>
    <mergeCell ref="AC60:AE60"/>
    <mergeCell ref="H62:J62"/>
    <mergeCell ref="U63:V63"/>
    <mergeCell ref="U64:V64"/>
    <mergeCell ref="AA64:AB64"/>
    <mergeCell ref="AC65:AE65"/>
    <mergeCell ref="AC66:AE66"/>
    <mergeCell ref="H68:J68"/>
    <mergeCell ref="U69:V69"/>
    <mergeCell ref="U70:V70"/>
    <mergeCell ref="AA70:AB70"/>
    <mergeCell ref="AC71:AE71"/>
    <mergeCell ref="D72:D73"/>
    <mergeCell ref="AC72:AE72"/>
    <mergeCell ref="H74:J74"/>
    <mergeCell ref="U75:V75"/>
    <mergeCell ref="U76:V76"/>
    <mergeCell ref="AA76:AB76"/>
    <mergeCell ref="AC77:AE77"/>
    <mergeCell ref="D78:D79"/>
    <mergeCell ref="AC78:AE78"/>
    <mergeCell ref="H80:J80"/>
    <mergeCell ref="U81:V81"/>
    <mergeCell ref="U82:V82"/>
    <mergeCell ref="AA82:AB82"/>
    <mergeCell ref="AC83:AE83"/>
    <mergeCell ref="D84:D85"/>
    <mergeCell ref="AC84:AE84"/>
    <mergeCell ref="H86:J86"/>
    <mergeCell ref="U87:V87"/>
    <mergeCell ref="U88:V88"/>
    <mergeCell ref="AA88:AB88"/>
    <mergeCell ref="AC89:AE89"/>
    <mergeCell ref="AC90:AE90"/>
    <mergeCell ref="O92:P92"/>
    <mergeCell ref="H93:J93"/>
    <mergeCell ref="U94:V94"/>
    <mergeCell ref="U95:V95"/>
    <mergeCell ref="AA95:AB95"/>
    <mergeCell ref="AC96:AE96"/>
    <mergeCell ref="AC97:AE97"/>
    <mergeCell ref="O99:P99"/>
    <mergeCell ref="H100:J100"/>
    <mergeCell ref="U101:V101"/>
    <mergeCell ref="U102:V102"/>
    <mergeCell ref="AA102:AB102"/>
    <mergeCell ref="O103:P103"/>
    <mergeCell ref="AC104:AE104"/>
    <mergeCell ref="AC105:AE105"/>
    <mergeCell ref="O107:P107"/>
    <mergeCell ref="H108:J108"/>
    <mergeCell ref="U109:V109"/>
    <mergeCell ref="U110:V110"/>
    <mergeCell ref="AA110:AB110"/>
    <mergeCell ref="O111:P111"/>
    <mergeCell ref="U111:V111"/>
    <mergeCell ref="AC112:AE112"/>
    <mergeCell ref="AC113:AE113"/>
    <mergeCell ref="O115:P115"/>
    <mergeCell ref="H116:J116"/>
    <mergeCell ref="U117:V117"/>
    <mergeCell ref="U118:V118"/>
    <mergeCell ref="AA118:AB118"/>
    <mergeCell ref="AC119:AE119"/>
    <mergeCell ref="AC120:AE120"/>
    <mergeCell ref="H122:J122"/>
    <mergeCell ref="U123:V123"/>
    <mergeCell ref="U124:V124"/>
    <mergeCell ref="AA124:AB124"/>
    <mergeCell ref="AC125:AE125"/>
    <mergeCell ref="AC126:AE126"/>
    <mergeCell ref="O128:P128"/>
    <mergeCell ref="H129:J129"/>
    <mergeCell ref="U130:V130"/>
    <mergeCell ref="U131:V131"/>
    <mergeCell ref="AA131:AB131"/>
    <mergeCell ref="O132:P132"/>
    <mergeCell ref="AC133:AE133"/>
    <mergeCell ref="AC134:AE134"/>
    <mergeCell ref="O136:P136"/>
    <mergeCell ref="H137:J137"/>
    <mergeCell ref="U138:V138"/>
    <mergeCell ref="U139:V139"/>
    <mergeCell ref="AA139:AB139"/>
    <mergeCell ref="O140:P140"/>
    <mergeCell ref="U140:V140"/>
    <mergeCell ref="AC141:AE141"/>
    <mergeCell ref="AC142:AE142"/>
    <mergeCell ref="O144:P144"/>
    <mergeCell ref="H145:J145"/>
    <mergeCell ref="U146:V146"/>
    <mergeCell ref="U147:V147"/>
    <mergeCell ref="AA147:AB147"/>
    <mergeCell ref="AC148:AE148"/>
    <mergeCell ref="AC149:AE149"/>
    <mergeCell ref="H151:J151"/>
    <mergeCell ref="U152:V152"/>
    <mergeCell ref="U153:V153"/>
    <mergeCell ref="AA153:AB153"/>
    <mergeCell ref="AC154:AE154"/>
    <mergeCell ref="AC155:AE155"/>
    <mergeCell ref="H157:J157"/>
    <mergeCell ref="U158:V158"/>
    <mergeCell ref="U159:V159"/>
    <mergeCell ref="AA159:AB159"/>
    <mergeCell ref="AC160:AE160"/>
    <mergeCell ref="AC161:AE161"/>
    <mergeCell ref="H163:J163"/>
    <mergeCell ref="U164:V164"/>
    <mergeCell ref="U165:V165"/>
    <mergeCell ref="AA165:AB165"/>
    <mergeCell ref="AC166:AE166"/>
    <mergeCell ref="AC167:AE167"/>
    <mergeCell ref="H169:J169"/>
    <mergeCell ref="U170:V170"/>
    <mergeCell ref="U171:V171"/>
    <mergeCell ref="AA171:AB171"/>
    <mergeCell ref="AC172:AE172"/>
    <mergeCell ref="AC173:AE173"/>
    <mergeCell ref="H175:J175"/>
    <mergeCell ref="U177:V177"/>
    <mergeCell ref="AA177:AB177"/>
    <mergeCell ref="AC178:AE178"/>
    <mergeCell ref="AC179:AE179"/>
    <mergeCell ref="H181:J181"/>
    <mergeCell ref="U183:V183"/>
    <mergeCell ref="AA183:AB183"/>
    <mergeCell ref="AC184:AE184"/>
    <mergeCell ref="AC185:AE185"/>
    <mergeCell ref="H187:J187"/>
    <mergeCell ref="U188:V188"/>
    <mergeCell ref="U189:V189"/>
    <mergeCell ref="AA189:AB189"/>
    <mergeCell ref="AC190:AE190"/>
    <mergeCell ref="AC191:AE191"/>
    <mergeCell ref="H193:J193"/>
    <mergeCell ref="U194:V194"/>
    <mergeCell ref="U195:V195"/>
    <mergeCell ref="AA195:AB195"/>
    <mergeCell ref="AC196:AE196"/>
    <mergeCell ref="AC197:AE197"/>
    <mergeCell ref="H199:J199"/>
    <mergeCell ref="U200:V200"/>
    <mergeCell ref="U201:V201"/>
    <mergeCell ref="AA201:AB201"/>
    <mergeCell ref="AC202:AE202"/>
    <mergeCell ref="AC203:AE203"/>
    <mergeCell ref="H205:J205"/>
    <mergeCell ref="U206:V206"/>
    <mergeCell ref="U207:V207"/>
    <mergeCell ref="AA207:AB207"/>
    <mergeCell ref="AC208:AE208"/>
    <mergeCell ref="AC209:AE209"/>
    <mergeCell ref="H211:J211"/>
    <mergeCell ref="U212:V212"/>
    <mergeCell ref="U213:V213"/>
    <mergeCell ref="AA213:AB213"/>
    <mergeCell ref="AC214:AE214"/>
    <mergeCell ref="AC215:AE215"/>
    <mergeCell ref="H217:J217"/>
    <mergeCell ref="U218:V218"/>
    <mergeCell ref="U219:V219"/>
    <mergeCell ref="AA219:AB219"/>
    <mergeCell ref="AC220:AE220"/>
    <mergeCell ref="AC221:AE221"/>
    <mergeCell ref="H223:J223"/>
    <mergeCell ref="U224:V224"/>
    <mergeCell ref="U225:V225"/>
    <mergeCell ref="AA225:AB225"/>
    <mergeCell ref="AC226:AE226"/>
    <mergeCell ref="AC227:AE227"/>
    <mergeCell ref="H229:J229"/>
    <mergeCell ref="U230:V230"/>
    <mergeCell ref="U231:V231"/>
    <mergeCell ref="AA231:AB231"/>
    <mergeCell ref="AC232:AE232"/>
    <mergeCell ref="W233:Y233"/>
    <mergeCell ref="AC233:AE233"/>
    <mergeCell ref="H235:J235"/>
    <mergeCell ref="K236:M236"/>
    <mergeCell ref="N236:P236"/>
    <mergeCell ref="U236:V236"/>
    <mergeCell ref="U237:V237"/>
    <mergeCell ref="AA237:AB237"/>
    <mergeCell ref="AC238:AE238"/>
    <mergeCell ref="W239:Y239"/>
    <mergeCell ref="AC239:AE239"/>
    <mergeCell ref="H241:J241"/>
    <mergeCell ref="K242:M242"/>
    <mergeCell ref="N242:P242"/>
    <mergeCell ref="U242:V242"/>
    <mergeCell ref="U243:V243"/>
    <mergeCell ref="AA243:AB243"/>
    <mergeCell ref="AC244:AE244"/>
    <mergeCell ref="W245:Y245"/>
    <mergeCell ref="AC245:AE245"/>
    <mergeCell ref="H247:J247"/>
    <mergeCell ref="K248:M248"/>
    <mergeCell ref="N248:P248"/>
    <mergeCell ref="U248:V248"/>
    <mergeCell ref="U249:V249"/>
    <mergeCell ref="AA249:AB249"/>
    <mergeCell ref="AC250:AE250"/>
    <mergeCell ref="AC251:AE251"/>
    <mergeCell ref="H253:J253"/>
    <mergeCell ref="U254:V254"/>
    <mergeCell ref="U255:V255"/>
    <mergeCell ref="AA255:AB255"/>
    <mergeCell ref="AC256:AE256"/>
    <mergeCell ref="AC257:AE257"/>
    <mergeCell ref="H259:J259"/>
    <mergeCell ref="U260:V260"/>
    <mergeCell ref="U261:V261"/>
    <mergeCell ref="AA261:AB261"/>
    <mergeCell ref="AC262:AE262"/>
    <mergeCell ref="E263:E264"/>
    <mergeCell ref="AC263:AE263"/>
    <mergeCell ref="H265:J265"/>
    <mergeCell ref="U266:V266"/>
    <mergeCell ref="U267:V267"/>
    <mergeCell ref="AA267:AB267"/>
    <mergeCell ref="AC268:AE268"/>
    <mergeCell ref="AC269:AE269"/>
    <mergeCell ref="H271:J271"/>
    <mergeCell ref="U272:V272"/>
    <mergeCell ref="U273:V273"/>
    <mergeCell ref="AA273:AB273"/>
    <mergeCell ref="AC274:AE274"/>
    <mergeCell ref="E275:E276"/>
    <mergeCell ref="AC275:AE275"/>
    <mergeCell ref="H277:J277"/>
    <mergeCell ref="U278:V278"/>
    <mergeCell ref="U279:V279"/>
    <mergeCell ref="AA279:AB279"/>
    <mergeCell ref="AC280:AE280"/>
    <mergeCell ref="AC281:AE281"/>
    <mergeCell ref="H283:J283"/>
    <mergeCell ref="U284:V284"/>
    <mergeCell ref="U285:V285"/>
    <mergeCell ref="AA285:AB285"/>
    <mergeCell ref="A286:AE286"/>
    <mergeCell ref="A287:B287"/>
    <mergeCell ref="AC288:AE288"/>
    <mergeCell ref="AC289:AE289"/>
    <mergeCell ref="AC290:AE290"/>
    <mergeCell ref="H292:J292"/>
    <mergeCell ref="U293:V293"/>
    <mergeCell ref="U294:V294"/>
    <mergeCell ref="AA294:AB294"/>
  </mergeCells>
  <hyperlinks>
    <hyperlink ref="A51" r:id="rId1" display="SNOLAB V01"/>
    <hyperlink ref="A55" r:id="rId2" display="SNOLAB V01A"/>
    <hyperlink ref="A59" r:id="rId3" display="SNOLAB V02"/>
    <hyperlink ref="A65" r:id="rId4" display="SNOLAB V03"/>
    <hyperlink ref="A71" r:id="rId5" display="SNOLAB V04"/>
    <hyperlink ref="A77" r:id="rId6" display="SNOLAB V04A"/>
    <hyperlink ref="A83" r:id="rId7" display="SNOLAB V05"/>
    <hyperlink ref="A89" r:id="rId8" display="SNOLAB V06"/>
    <hyperlink ref="A96" r:id="rId9" display="SNOLAB V07"/>
    <hyperlink ref="A104" r:id="rId10" display="SNOLAB V08"/>
    <hyperlink ref="A112" r:id="rId11" display="SNOLAB V09"/>
    <hyperlink ref="A119" r:id="rId12" display="SNOLAB V10"/>
    <hyperlink ref="A125" r:id="rId13" display="SNOLAB V11"/>
    <hyperlink ref="A133" r:id="rId14" display="SNOLAB V12"/>
    <hyperlink ref="A141" r:id="rId15" display="SNOLAB V13"/>
    <hyperlink ref="A148" r:id="rId16" display="SNOLAB V14"/>
    <hyperlink ref="A154" r:id="rId17" display="SNOLAB V15"/>
    <hyperlink ref="A160" r:id="rId18" display="SNOLAB V16"/>
    <hyperlink ref="A166" r:id="rId19" display="SNOLAB V17"/>
    <hyperlink ref="A172" r:id="rId20" display="SNOLAB V18"/>
    <hyperlink ref="A178" r:id="rId21" display="SNOLAB V19"/>
    <hyperlink ref="A184" r:id="rId22" display="SNOLAB V20"/>
    <hyperlink ref="A190" r:id="rId23" display="SNOLAB V21"/>
    <hyperlink ref="A196" r:id="rId24" display="SNOLAB V22"/>
    <hyperlink ref="A202" r:id="rId25" display="SNOLAB V23"/>
    <hyperlink ref="A208" r:id="rId26" display="SNOLAB V24"/>
    <hyperlink ref="A214" r:id="rId27" display="SNOLAB V25"/>
    <hyperlink ref="A220" r:id="rId28" display="SNOLAB V26"/>
    <hyperlink ref="A226" r:id="rId29" display="SNOLAB V27"/>
    <hyperlink ref="A232" r:id="rId30" display="SNOLAB V28"/>
    <hyperlink ref="A238" r:id="rId31" display="SNOLAB V29"/>
    <hyperlink ref="A244" r:id="rId32" display="SNOLAB V30"/>
    <hyperlink ref="A250" r:id="rId33" display="SNOLAB V31"/>
    <hyperlink ref="A256" r:id="rId34" display="SNOLAB V32"/>
    <hyperlink ref="A262" r:id="rId35" display="SNOLAB V33"/>
    <hyperlink ref="A268" r:id="rId36" display="SNOLAB V34"/>
    <hyperlink ref="A274" r:id="rId37" display="SNOLAB V35"/>
    <hyperlink ref="A280" r:id="rId38" display="SNOLAB V36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5092</TotalTime>
  <Application>LibreOffice/24.2.3.2$Linux_X86_64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2024-05-20T18:29:52Z</dcterms:modified>
  <cp:revision>3674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