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Re'!$11:$11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<sst xmlns="http://schemas.openxmlformats.org/spreadsheetml/2006/main" count="828" uniqueCount="205">
  <si>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</si>
  <si>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</si>
  <si>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</si>
  <si>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</si>
  <si>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</si>
  <si>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</si>
  <si>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</si>
  <si>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</si>
  <si>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</si>
  <si>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</si>
  <si>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</si>
  <si>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</si>
  <si>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</si>
  <si>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</si>
  <si>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</si>
  <si>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</si>
  <si>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</si>
  <si>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</si>
  <si>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</si>
  <si>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 of the Vue des Alpes Detector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</si>
  <si>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</si>
  <si>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</si>
  <si>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</si>
  <si>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</si>
  <si>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</si>
  <si>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</si>
  <si>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</si>
  <si>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Efficiency assumes no samples</t>
  </si>
  <si>
    <t xml:space="preserve">171213
171218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</si>
  <si>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</si>
  <si>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</si>
  <si>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</si>
  <si>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</si>
  <si>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</si>
  <si>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</si>
  <si>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</si>
  <si>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</si>
  <si>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</si>
  <si>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</si>
  <si>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</si>
  <si>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</si>
  <si>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</si>
  <si>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</si>
  <si>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54Mn:</t>
  </si>
  <si>
    <t xml:space="preserve">228Ac:</t>
  </si>
  <si>
    <t xml:space="preserve">&lt;0.67</t>
  </si>
  <si>
    <t xml:space="preserve">&lt;0.081</t>
  </si>
  <si>
    <t xml:space="preserve">Background 2</t>
  </si>
  <si>
    <t xml:space="preserve">&lt;0.98</t>
  </si>
  <si>
    <t xml:space="preserve">&lt;0.12</t>
  </si>
  <si>
    <t xml:space="preserve">Background 3</t>
  </si>
  <si>
    <t xml:space="preserve">180319
180417</t>
  </si>
  <si>
    <t xml:space="preserve">&lt;0.068</t>
  </si>
  <si>
    <t xml:space="preserve">Background 4</t>
  </si>
  <si>
    <t xml:space="preserve">180522
18053001
180801</t>
  </si>
  <si>
    <t xml:space="preserve">Background 5</t>
  </si>
  <si>
    <t xml:space="preserve">190910
190914
190915
</t>
  </si>
  <si>
    <t xml:space="preserve">&lt;0.052</t>
  </si>
  <si>
    <t xml:space="preserve">Background 6</t>
  </si>
  <si>
    <t xml:space="preserve">200324
200430</t>
  </si>
  <si>
    <t xml:space="preserve">Background 7</t>
  </si>
  <si>
    <t xml:space="preserve">210111
210119</t>
  </si>
  <si>
    <t xml:space="preserve">&lt;1.55</t>
  </si>
  <si>
    <t xml:space="preserve">&lt;0.21</t>
  </si>
  <si>
    <t xml:space="preserve">Combined Background</t>
  </si>
  <si>
    <t xml:space="preserve">Combined Backgrounds of Runs 1+2+3+4+5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</si>
  <si>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</si>
  <si>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</si>
  <si>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PICO Measurements:</t>
  </si>
  <si>
    <t xml:space="preserve">PICO V01</t>
  </si>
  <si>
    <t xml:space="preserve">Model No. S1328PD3T72
Omega</t>
  </si>
  <si>
    <t xml:space="preserve">60.1 g</t>
  </si>
  <si>
    <t xml:space="preserve">White RTD Wire Leads</t>
  </si>
  <si>
    <t xml:space="preserve">(mBq/kg)</t>
  </si>
  <si>
    <t xml:space="preserve">&lt;127.80</t>
  </si>
  <si>
    <t xml:space="preserve">&lt;9.16</t>
  </si>
  <si>
    <t xml:space="preserve">&lt;5.89</t>
  </si>
  <si>
    <t xml:space="preserve">&lt;1.78</t>
  </si>
  <si>
    <t xml:space="preserve">(ppb or ppm)</t>
  </si>
  <si>
    <t xml:space="preserve">&lt;53.17</t>
  </si>
  <si>
    <t xml:space="preserve">&lt;1.90</t>
  </si>
  <si>
    <t xml:space="preserve">&lt;14.98</t>
  </si>
  <si>
    <t xml:space="preserve">PICO V02</t>
  </si>
  <si>
    <t xml:space="preserve">Model No. S1328PD3T72 Omega</t>
  </si>
  <si>
    <t xml:space="preserve">23.9 g</t>
  </si>
  <si>
    <t xml:space="preserve">Red RTD Wire Leads</t>
  </si>
  <si>
    <t xml:space="preserve">&lt;422.90</t>
  </si>
  <si>
    <t xml:space="preserve">&lt;27.98</t>
  </si>
  <si>
    <t xml:space="preserve">&lt;17.53</t>
  </si>
  <si>
    <t xml:space="preserve">&lt;3.64</t>
  </si>
  <si>
    <t xml:space="preserve">&lt;14.75</t>
  </si>
  <si>
    <t xml:space="preserve">&lt;42.97</t>
  </si>
  <si>
    <t xml:space="preserve">PICO V03</t>
  </si>
  <si>
    <t xml:space="preserve">Hard Copper Wire</t>
  </si>
  <si>
    <t xml:space="preserve">45.2 g</t>
  </si>
  <si>
    <t xml:space="preserve">PICO Heater Cables</t>
  </si>
  <si>
    <t xml:space="preserve">&lt;13.25</t>
  </si>
  <si>
    <t xml:space="preserve">&lt;127.70</t>
  </si>
  <si>
    <t xml:space="preserve">&lt;3.89</t>
  </si>
  <si>
    <t xml:space="preserve">&lt;148.60</t>
  </si>
  <si>
    <t xml:space="preserve">&lt;5.33</t>
  </si>
  <si>
    <t xml:space="preserve">58Co</t>
  </si>
  <si>
    <t xml:space="preserve">57Co</t>
  </si>
  <si>
    <t xml:space="preserve">PICO V04</t>
  </si>
  <si>
    <t xml:space="preserve">Preamps for Piezos for the PICO and SBC experiments</t>
  </si>
  <si>
    <t xml:space="preserve">21.2 g</t>
  </si>
  <si>
    <t xml:space="preserve">210421
210429</t>
  </si>
  <si>
    <t xml:space="preserve">Kapton Preamp Boards</t>
  </si>
  <si>
    <t xml:space="preserve">Quantity:  28</t>
  </si>
  <si>
    <t xml:space="preserve">&lt;9.34</t>
  </si>
  <si>
    <t xml:space="preserve">&lt;5.98</t>
  </si>
  <si>
    <t xml:space="preserve">&lt;108.00</t>
  </si>
  <si>
    <t xml:space="preserve">PICO V05</t>
  </si>
  <si>
    <t xml:space="preserve">BLU-25751706 Lot 230328
3/32 “ x 7”</t>
  </si>
  <si>
    <t xml:space="preserve">276.2 g</t>
  </si>
  <si>
    <t xml:space="preserve">231026
23102601
231028
231029</t>
  </si>
  <si>
    <t xml:space="preserve">Tungsten Ceriated Welding Electrodes</t>
  </si>
  <si>
    <t xml:space="preserve">Air Liquide, Blueshield,  Made in China</t>
  </si>
  <si>
    <t xml:space="preserve">&lt;186.40</t>
  </si>
  <si>
    <t xml:space="preserve">&lt;193.20</t>
  </si>
  <si>
    <t xml:space="preserve">&lt;50.83</t>
  </si>
  <si>
    <t xml:space="preserve">Sample contains 20 electrodes</t>
  </si>
  <si>
    <t xml:space="preserve">This is the standard background to be subtracted from samples beginning on May 25, 2018</t>
  </si>
  <si>
    <t xml:space="preserve">&lt;2.62E6</t>
  </si>
  <si>
    <t xml:space="preserve">PICO V06</t>
  </si>
  <si>
    <t xml:space="preserve">BLU-25751706 Lot 220713
3/32 “ x 7”</t>
  </si>
  <si>
    <t xml:space="preserve">422.2 g</t>
  </si>
  <si>
    <t xml:space="preserve">231031 23103101 231101 231102 231103</t>
  </si>
  <si>
    <t xml:space="preserve">&lt;68.47</t>
  </si>
  <si>
    <t xml:space="preserve">&lt;66.87</t>
  </si>
  <si>
    <t xml:space="preserve">&lt;10.82</t>
  </si>
  <si>
    <t xml:space="preserve">Sample contains 30 electrodes</t>
  </si>
  <si>
    <t xml:space="preserve">PICO V07</t>
  </si>
  <si>
    <t xml:space="preserve">BLU-25751708 Lot 230204
1/8 “ x 7”</t>
  </si>
  <si>
    <t xml:space="preserve">251.5 g</t>
  </si>
  <si>
    <t xml:space="preserve">&lt;115.70</t>
  </si>
  <si>
    <t xml:space="preserve">&lt;7092.00</t>
  </si>
  <si>
    <t xml:space="preserve">&lt;235.50</t>
  </si>
  <si>
    <t xml:space="preserve">&lt;111.70</t>
  </si>
  <si>
    <t xml:space="preserve">&lt;59.50</t>
  </si>
  <si>
    <t xml:space="preserve">Sample contains 10 electrodes</t>
  </si>
  <si>
    <t xml:space="preserve">&lt;7.92E6</t>
  </si>
  <si>
    <t xml:space="preserve">PICO V08</t>
  </si>
  <si>
    <t xml:space="preserve">BLU-25751708 Lot 230515
1/8 “ x 7”</t>
  </si>
  <si>
    <t xml:space="preserve">1004.4 g</t>
  </si>
  <si>
    <t xml:space="preserve">&lt;33.37</t>
  </si>
  <si>
    <t xml:space="preserve">&lt;59.25</t>
  </si>
  <si>
    <t xml:space="preserve">&lt;14.68</t>
  </si>
  <si>
    <t xml:space="preserve">Sample contains 40 electrodes</t>
  </si>
  <si>
    <t xml:space="preserve">&lt;1.79E7</t>
  </si>
  <si>
    <t xml:space="preserve">PICO V09</t>
  </si>
  <si>
    <t xml:space="preserve">Molex wire ring connectors</t>
  </si>
  <si>
    <t xml:space="preserve">100.6 g</t>
  </si>
  <si>
    <t xml:space="preserve">240305
240313</t>
  </si>
  <si>
    <t xml:space="preserve">Wire Ring connectors</t>
  </si>
  <si>
    <t xml:space="preserve">Types: 16-14 MX
22-18 MX</t>
  </si>
  <si>
    <t xml:space="preserve">&lt;4.41</t>
  </si>
  <si>
    <t xml:space="preserve">&lt;4.27</t>
  </si>
  <si>
    <t xml:space="preserve">&lt;5.03</t>
  </si>
  <si>
    <t xml:space="preserve">&lt;64.56</t>
  </si>
  <si>
    <t xml:space="preserve">&lt;3.73</t>
  </si>
  <si>
    <t xml:space="preserve">&lt;3.75</t>
  </si>
  <si>
    <t xml:space="preserve">&lt;7.22</t>
  </si>
  <si>
    <t xml:space="preserve">PICO V10</t>
  </si>
  <si>
    <t xml:space="preserve">383.0 g</t>
  </si>
  <si>
    <t xml:space="preserve">240920
24092001
240830</t>
  </si>
  <si>
    <t xml:space="preserve">Stainless Steel Plate</t>
  </si>
  <si>
    <t xml:space="preserve">&lt;27.33</t>
  </si>
  <si>
    <t xml:space="preserve">&lt;0.64</t>
  </si>
  <si>
    <t xml:space="preserve">&lt;06.69</t>
  </si>
  <si>
    <t xml:space="preserve">&lt;0.68</t>
  </si>
  <si>
    <t xml:space="preserve">PICO V11</t>
  </si>
  <si>
    <t xml:space="preserve">763.7 g</t>
  </si>
  <si>
    <t xml:space="preserve">241001
241002
24100201</t>
  </si>
  <si>
    <t xml:space="preserve">Welded Stainless Steel Plate</t>
  </si>
  <si>
    <t xml:space="preserve">&lt;1.32</t>
  </si>
  <si>
    <t xml:space="preserve">&lt;0.59</t>
  </si>
  <si>
    <t xml:space="preserve">&lt;1.17</t>
  </si>
  <si>
    <t xml:space="preserve">&lt;9.45</t>
  </si>
  <si>
    <t xml:space="preserve">&lt;0.60</t>
  </si>
  <si>
    <t xml:space="preserve">PICO V12</t>
  </si>
  <si>
    <t xml:space="preserve">444.3 g</t>
  </si>
  <si>
    <t xml:space="preserve">Stainless Steel Disk</t>
  </si>
  <si>
    <t xml:space="preserve">&lt;0.43</t>
  </si>
  <si>
    <t xml:space="preserve">&lt;51.63</t>
  </si>
  <si>
    <t xml:space="preserve">&lt;7.06</t>
  </si>
  <si>
    <t xml:space="preserve">&lt;0.53</t>
  </si>
  <si>
    <t xml:space="preserve">&lt;17240.00</t>
  </si>
  <si>
    <t xml:space="preserve">&lt;3.94</t>
  </si>
  <si>
    <t xml:space="preserve">&lt;0.70</t>
  </si>
  <si>
    <t xml:space="preserve">PICO V13</t>
  </si>
  <si>
    <t xml:space="preserve">249.6 g</t>
  </si>
  <si>
    <t xml:space="preserve">241024
241030</t>
  </si>
  <si>
    <t xml:space="preserve">Stainless Steel Ring</t>
  </si>
  <si>
    <t xml:space="preserve">&lt;0.88</t>
  </si>
  <si>
    <t xml:space="preserve">&lt;0.56</t>
  </si>
  <si>
    <t xml:space="preserve">&lt;2.68</t>
  </si>
  <si>
    <t xml:space="preserve">&lt;7.83</t>
  </si>
  <si>
    <t xml:space="preserve">&lt;1.13</t>
  </si>
  <si>
    <t xml:space="preserve">&lt;5.74</t>
  </si>
  <si>
    <t xml:space="preserve">&lt;2.61</t>
  </si>
  <si>
    <t xml:space="preserve">&lt;1.25</t>
  </si>
  <si>
    <t xml:space="preserve">In Progress Sample Measurements Counted on the Vue des Alpes Detector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</si>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</sst>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0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PICO/V01/V01.html" TargetMode="External"/><Relationship Id="rId2" Type="http://schemas.openxmlformats.org/officeDocument/2006/relationships/hyperlink" Target="https://www.snolab.ca/users/services/gamma-assay/vda/PICO/V02/V02.html" TargetMode="External"/><Relationship Id="rId3" Type="http://schemas.openxmlformats.org/officeDocument/2006/relationships/hyperlink" Target="https://www.snolab.ca/users/services/gamma-assay/vda/PICO/V03/V03.html" TargetMode="External"/><Relationship Id="rId4" Type="http://schemas.openxmlformats.org/officeDocument/2006/relationships/hyperlink" Target="https://www.snolab.ca/users/services/gamma-assay/vda/PICO/V04/V04.html" TargetMode="External"/><Relationship Id="rId5" Type="http://schemas.openxmlformats.org/officeDocument/2006/relationships/hyperlink" Target="https://www.snolab.ca/users/services/gamma-assay/vda/PICO/V05/V05.html" TargetMode="External"/><Relationship Id="rId6" Type="http://schemas.openxmlformats.org/officeDocument/2006/relationships/hyperlink" Target="https://www.snolab.ca/users/services/gamma-assay/vda/PICO/V06/V06.html" TargetMode="External"/><Relationship Id="rId7" Type="http://schemas.openxmlformats.org/officeDocument/2006/relationships/hyperlink" Target="https://www.snolab.ca/users/services/gamma-assay/vda/PICO/V07/V07.html" TargetMode="External"/><Relationship Id="rId8" Type="http://schemas.openxmlformats.org/officeDocument/2006/relationships/hyperlink" Target="https://www.snolab.ca/users/services/gamma-assay/vda/PICO/V08/V08.html" TargetMode="External"/><Relationship Id="rId9" Type="http://schemas.openxmlformats.org/officeDocument/2006/relationships/hyperlink" Target="https://www.snolab.ca/users/services/gamma-assay/vda/PICO/V09/V09.html" TargetMode="External"/><Relationship Id="rId10" Type="http://schemas.openxmlformats.org/officeDocument/2006/relationships/hyperlink" Target="https://www.snolab.ca/users/services/gamma-assay/vda/PICO/V10/V10.html" TargetMode="External"/><Relationship Id="rId11" Type="http://schemas.openxmlformats.org/officeDocument/2006/relationships/hyperlink" Target="https://www.snolab.ca/users/services/gamma-assay/vda/PICO/V11/V11.html" TargetMode="External"/><Relationship Id="rId12" Type="http://schemas.openxmlformats.org/officeDocument/2006/relationships/hyperlink" Target="https://www.snolab.ca/users/services/gamma-assay/vda/PICO/V12/V12.html" TargetMode="External"/><Relationship Id="rId13" Type="http://schemas.openxmlformats.org/officeDocument/2006/relationships/hyperlink" Target="https://www.snolab.ca/users/services/gamma-assay/vda/PICO/V13/V13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1048576"/>
  <sheetViews>
    <sheetView showFormulas="false" showGridLines="false" showRowColHeaders="true" showZeros="true" rightToLeft="false" tabSelected="true" showOutlineSymbols="true" defaultGridColor="true" view="normal" topLeftCell="A124" colorId="64" zoomScale="95" zoomScaleNormal="95" zoomScalePageLayoutView="100" workbookViewId="0">
      <selection pane="topLeft" activeCell="B132" activeCellId="0" sqref="B132"/>
    </sheetView>
  </sheetViews>
  <sheetFormatPr defaultColWidth="8.44140625" defaultRowHeight="14.1" zeroHeight="false" outlineLevelRow="0" outlineLevelCol="0"/>
  <cols>
    <col collapsed="false" customWidth="true" hidden="false" outlineLevel="0" max="2" min="1" style="1" width="13.44"/>
    <col collapsed="false" customWidth="true" hidden="false" outlineLevel="0" max="3" min="3" style="1" width="7.44"/>
    <col collapsed="false" customWidth="true" hidden="false" outlineLevel="0" max="5" min="4" style="1" width="9.44"/>
    <col collapsed="false" customWidth="true" hidden="false" outlineLevel="0" max="6" min="6" style="2" width="9.44"/>
    <col collapsed="false" customWidth="false" hidden="false" outlineLevel="0" max="7" min="7" style="1" width="8.44"/>
    <col collapsed="false" customWidth="true" hidden="false" outlineLevel="0" max="8" min="8" style="1" width="9.44"/>
    <col collapsed="false" customWidth="true" hidden="false" outlineLevel="0" max="9" min="9" style="1" width="7.44"/>
    <col collapsed="false" customWidth="false" hidden="false" outlineLevel="0" max="11" min="10" style="1" width="8.44"/>
    <col collapsed="false" customWidth="true" hidden="false" outlineLevel="0" max="12" min="12" style="1" width="5.44"/>
    <col collapsed="false" customWidth="true" hidden="false" outlineLevel="0" max="13" min="13" style="1" width="9.74"/>
    <col collapsed="false" customWidth="false" hidden="false" outlineLevel="0" max="14" min="14" style="1" width="8.44"/>
    <col collapsed="false" customWidth="true" hidden="false" outlineLevel="0" max="15" min="15" style="1" width="5.44"/>
    <col collapsed="false" customWidth="true" hidden="false" outlineLevel="0" max="16" min="16" style="1" width="7.44"/>
    <col collapsed="false" customWidth="true" hidden="false" outlineLevel="0" max="17" min="17" style="1" width="9.44"/>
    <col collapsed="false" customWidth="true" hidden="false" outlineLevel="0" max="18" min="18" style="1" width="5.44"/>
    <col collapsed="false" customWidth="false" hidden="false" outlineLevel="0" max="19" min="19" style="1" width="8.44"/>
    <col collapsed="false" customWidth="true" hidden="false" outlineLevel="0" max="20" min="20" style="1" width="9.44"/>
    <col collapsed="false" customWidth="true" hidden="false" outlineLevel="0" max="21" min="21" style="1" width="5.44"/>
    <col collapsed="false" customWidth="true" hidden="false" outlineLevel="0" max="22" min="22" style="1" width="9.44"/>
    <col collapsed="false" customWidth="true" hidden="false" outlineLevel="0" max="23" min="23" style="1" width="6.44"/>
    <col collapsed="false" customWidth="true" hidden="false" outlineLevel="0" max="24" min="24" style="1" width="5.44"/>
    <col collapsed="false" customWidth="true" hidden="false" outlineLevel="0" max="25" min="25" style="1" width="6.44"/>
    <col collapsed="false" customWidth="false" hidden="false" outlineLevel="0" max="26" min="26" style="1" width="8.44"/>
    <col collapsed="false" customWidth="true" hidden="false" outlineLevel="0" max="27" min="27" style="1" width="4.44"/>
    <col collapsed="false" customWidth="true" hidden="false" outlineLevel="0" max="28" min="28" style="1" width="6.44"/>
    <col collapsed="false" customWidth="true" hidden="false" outlineLevel="0" max="29" min="29" style="1" width="5.44"/>
    <col collapsed="false" customWidth="true" hidden="false" outlineLevel="0" max="30" min="30" style="1" width="2.44"/>
    <col collapsed="false" customWidth="true" hidden="false" outlineLevel="0" max="31" min="31" style="1" width="5.44"/>
    <col collapsed="false" customWidth="false" hidden="false" outlineLevel="0" max="257" min="32" style="3" width="8.44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8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8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8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8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8.8" hidden="false" customHeight="true" outlineLevel="0" collapsed="false">
      <c r="A11" s="13" t="s">
        <v>20</v>
      </c>
      <c r="B11" s="13" t="s">
        <v>21</v>
      </c>
      <c r="C11" s="13" t="s">
        <v>22</v>
      </c>
      <c r="D11" s="13" t="s">
        <v>23</v>
      </c>
      <c r="E11" s="13" t="s">
        <v>24</v>
      </c>
      <c r="F11" s="14" t="s">
        <v>25</v>
      </c>
      <c r="G11" s="13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8"/>
      <c r="U11" s="16"/>
      <c r="V11" s="17"/>
      <c r="W11" s="15"/>
      <c r="X11" s="16"/>
      <c r="Y11" s="17"/>
      <c r="Z11" s="15"/>
      <c r="AA11" s="16"/>
      <c r="AB11" s="17"/>
      <c r="AC11" s="19"/>
      <c r="AD11" s="19"/>
      <c r="AE11" s="19"/>
    </row>
    <row r="12" customFormat="false" ht="28.8" hidden="false" customHeight="true" outlineLevel="0" collapsed="false">
      <c r="A12" s="20" t="s">
        <v>26</v>
      </c>
      <c r="B12" s="20" t="s">
        <v>27</v>
      </c>
      <c r="C12" s="21"/>
      <c r="D12" s="22" t="n">
        <v>36.187</v>
      </c>
      <c r="E12" s="23" t="s">
        <v>28</v>
      </c>
      <c r="F12" s="24" t="n">
        <v>43082</v>
      </c>
      <c r="G12" s="25" t="s">
        <v>29</v>
      </c>
      <c r="H12" s="26"/>
      <c r="I12" s="27" t="s">
        <v>30</v>
      </c>
      <c r="J12" s="28"/>
      <c r="K12" s="26"/>
      <c r="L12" s="27" t="s">
        <v>31</v>
      </c>
      <c r="M12" s="28"/>
      <c r="N12" s="26"/>
      <c r="O12" s="27" t="s">
        <v>32</v>
      </c>
      <c r="P12" s="28"/>
      <c r="Q12" s="26"/>
      <c r="R12" s="27" t="s">
        <v>33</v>
      </c>
      <c r="S12" s="28"/>
      <c r="T12" s="29"/>
      <c r="U12" s="27" t="s">
        <v>34</v>
      </c>
      <c r="V12" s="28"/>
      <c r="W12" s="26"/>
      <c r="X12" s="27" t="s">
        <v>35</v>
      </c>
      <c r="Y12" s="28"/>
      <c r="Z12" s="26"/>
      <c r="AA12" s="27" t="s">
        <v>36</v>
      </c>
      <c r="AB12" s="28"/>
      <c r="AC12" s="30" t="s">
        <v>37</v>
      </c>
      <c r="AD12" s="30"/>
      <c r="AE12" s="30"/>
    </row>
    <row r="13" customFormat="false" ht="28.8" hidden="false" customHeight="true" outlineLevel="0" collapsed="false">
      <c r="A13" s="31" t="s">
        <v>38</v>
      </c>
      <c r="B13" s="31"/>
      <c r="C13" s="31"/>
      <c r="D13" s="31"/>
      <c r="E13" s="31"/>
      <c r="F13" s="32" t="n">
        <v>43119</v>
      </c>
      <c r="G13" s="25" t="s">
        <v>39</v>
      </c>
      <c r="H13" s="33" t="n">
        <v>1.873</v>
      </c>
      <c r="I13" s="34" t="s">
        <v>40</v>
      </c>
      <c r="J13" s="35" t="n">
        <v>0.1674</v>
      </c>
      <c r="K13" s="33" t="n">
        <v>5.039</v>
      </c>
      <c r="L13" s="34" t="s">
        <v>40</v>
      </c>
      <c r="M13" s="35" t="n">
        <v>1.612</v>
      </c>
      <c r="N13" s="36" t="n">
        <v>0.0612</v>
      </c>
      <c r="O13" s="37" t="s">
        <v>40</v>
      </c>
      <c r="P13" s="38" t="n">
        <v>0.05173</v>
      </c>
      <c r="Q13" s="33" t="n">
        <v>1.354</v>
      </c>
      <c r="R13" s="34" t="s">
        <v>40</v>
      </c>
      <c r="S13" s="35" t="n">
        <v>0.1679</v>
      </c>
      <c r="T13" s="33" t="n">
        <v>15.262</v>
      </c>
      <c r="U13" s="34" t="s">
        <v>40</v>
      </c>
      <c r="V13" s="35" t="n">
        <v>1.927</v>
      </c>
      <c r="W13" s="36" t="n">
        <v>0.2008</v>
      </c>
      <c r="X13" s="39" t="s">
        <v>40</v>
      </c>
      <c r="Y13" s="38" t="n">
        <v>0.096</v>
      </c>
      <c r="Z13" s="36" t="n">
        <v>0.06328</v>
      </c>
      <c r="AA13" s="37" t="s">
        <v>40</v>
      </c>
      <c r="AB13" s="38" t="n">
        <v>0.05422</v>
      </c>
      <c r="AC13" s="40"/>
      <c r="AD13" s="40"/>
      <c r="AE13" s="40"/>
    </row>
    <row r="14" customFormat="false" ht="28.8" hidden="false" customHeight="true" outlineLevel="0" collapsed="false">
      <c r="A14" s="31"/>
      <c r="B14" s="31"/>
      <c r="C14" s="31"/>
      <c r="D14" s="31"/>
      <c r="E14" s="31"/>
      <c r="F14" s="32"/>
      <c r="G14" s="41" t="s">
        <v>29</v>
      </c>
      <c r="H14" s="42" t="s">
        <v>41</v>
      </c>
      <c r="I14" s="42"/>
      <c r="J14" s="42"/>
      <c r="K14" s="26"/>
      <c r="L14" s="27" t="s">
        <v>42</v>
      </c>
      <c r="M14" s="28"/>
      <c r="N14" s="43"/>
      <c r="O14" s="27" t="s">
        <v>43</v>
      </c>
      <c r="P14" s="44"/>
      <c r="Q14" s="43"/>
      <c r="R14" s="27" t="s">
        <v>44</v>
      </c>
      <c r="S14" s="44"/>
      <c r="T14" s="29"/>
      <c r="U14" s="27"/>
      <c r="V14" s="45"/>
      <c r="W14" s="29"/>
      <c r="X14" s="27"/>
      <c r="Y14" s="45"/>
      <c r="Z14" s="29"/>
      <c r="AA14" s="27"/>
      <c r="AB14" s="45"/>
      <c r="AC14" s="26"/>
      <c r="AD14" s="27"/>
      <c r="AE14" s="28"/>
    </row>
    <row r="15" customFormat="false" ht="28.8" hidden="false" customHeight="true" outlineLevel="0" collapsed="false">
      <c r="A15" s="46"/>
      <c r="B15" s="46"/>
      <c r="C15" s="46"/>
      <c r="D15" s="46"/>
      <c r="E15" s="46"/>
      <c r="F15" s="47"/>
      <c r="G15" s="25" t="s">
        <v>39</v>
      </c>
      <c r="H15" s="48" t="n">
        <v>76.664</v>
      </c>
      <c r="I15" s="34" t="s">
        <v>40</v>
      </c>
      <c r="J15" s="49" t="n">
        <v>14.04</v>
      </c>
      <c r="K15" s="50" t="s">
        <v>45</v>
      </c>
      <c r="L15" s="39"/>
      <c r="M15" s="49"/>
      <c r="N15" s="51" t="s">
        <v>46</v>
      </c>
      <c r="O15" s="34"/>
      <c r="P15" s="38"/>
      <c r="Q15" s="33" t="n">
        <v>0.8836</v>
      </c>
      <c r="R15" s="39" t="s">
        <v>40</v>
      </c>
      <c r="S15" s="35" t="n">
        <v>0.2577</v>
      </c>
      <c r="T15" s="52"/>
      <c r="U15" s="34"/>
      <c r="V15" s="53"/>
      <c r="W15" s="52"/>
      <c r="X15" s="34"/>
      <c r="Y15" s="53"/>
      <c r="Z15" s="52"/>
      <c r="AA15" s="34"/>
      <c r="AB15" s="53"/>
      <c r="AC15" s="54"/>
      <c r="AD15" s="34"/>
      <c r="AE15" s="55"/>
    </row>
    <row r="16" customFormat="false" ht="28.8" hidden="false" customHeight="true" outlineLevel="0" collapsed="false">
      <c r="A16" s="56" t="s">
        <v>47</v>
      </c>
      <c r="B16" s="56" t="s">
        <v>27</v>
      </c>
      <c r="C16" s="57"/>
      <c r="D16" s="58" t="n">
        <v>17.497</v>
      </c>
      <c r="E16" s="59" t="n">
        <v>180212</v>
      </c>
      <c r="F16" s="60" t="n">
        <v>43143</v>
      </c>
      <c r="G16" s="61" t="s">
        <v>29</v>
      </c>
      <c r="H16" s="26"/>
      <c r="I16" s="27" t="s">
        <v>30</v>
      </c>
      <c r="J16" s="28"/>
      <c r="K16" s="26"/>
      <c r="L16" s="27" t="s">
        <v>31</v>
      </c>
      <c r="M16" s="28"/>
      <c r="N16" s="26"/>
      <c r="O16" s="27" t="s">
        <v>32</v>
      </c>
      <c r="P16" s="28"/>
      <c r="Q16" s="26"/>
      <c r="R16" s="27" t="s">
        <v>33</v>
      </c>
      <c r="S16" s="28"/>
      <c r="T16" s="29"/>
      <c r="U16" s="27" t="s">
        <v>34</v>
      </c>
      <c r="V16" s="28"/>
      <c r="W16" s="26"/>
      <c r="X16" s="27" t="s">
        <v>35</v>
      </c>
      <c r="Y16" s="28"/>
      <c r="Z16" s="26"/>
      <c r="AA16" s="27" t="s">
        <v>36</v>
      </c>
      <c r="AB16" s="28"/>
      <c r="AC16" s="30" t="s">
        <v>37</v>
      </c>
      <c r="AD16" s="30"/>
      <c r="AE16" s="30"/>
    </row>
    <row r="17" customFormat="false" ht="28.8" hidden="false" customHeight="true" outlineLevel="0" collapsed="false">
      <c r="A17" s="62" t="s">
        <v>38</v>
      </c>
      <c r="B17" s="62"/>
      <c r="C17" s="62"/>
      <c r="D17" s="62"/>
      <c r="E17" s="62"/>
      <c r="F17" s="63" t="n">
        <v>43161</v>
      </c>
      <c r="G17" s="61" t="s">
        <v>39</v>
      </c>
      <c r="H17" s="64" t="n">
        <v>1.322</v>
      </c>
      <c r="I17" s="65" t="s">
        <v>40</v>
      </c>
      <c r="J17" s="66" t="n">
        <v>0.2181</v>
      </c>
      <c r="K17" s="64" t="n">
        <v>3.725</v>
      </c>
      <c r="L17" s="65" t="s">
        <v>40</v>
      </c>
      <c r="M17" s="66" t="n">
        <v>2.318</v>
      </c>
      <c r="N17" s="67" t="n">
        <v>0.2334</v>
      </c>
      <c r="O17" s="68" t="s">
        <v>40</v>
      </c>
      <c r="P17" s="69" t="n">
        <v>0.07634</v>
      </c>
      <c r="Q17" s="64" t="n">
        <v>0.7936</v>
      </c>
      <c r="R17" s="65" t="s">
        <v>40</v>
      </c>
      <c r="S17" s="66" t="n">
        <v>0.2178</v>
      </c>
      <c r="T17" s="64" t="n">
        <v>18.386</v>
      </c>
      <c r="U17" s="65" t="s">
        <v>40</v>
      </c>
      <c r="V17" s="66" t="n">
        <v>2.838</v>
      </c>
      <c r="W17" s="67" t="n">
        <v>0.39164</v>
      </c>
      <c r="X17" s="70" t="s">
        <v>40</v>
      </c>
      <c r="Y17" s="69" t="n">
        <v>0.1591</v>
      </c>
      <c r="Z17" s="67" t="n">
        <v>0.02449</v>
      </c>
      <c r="AA17" s="68" t="s">
        <v>40</v>
      </c>
      <c r="AB17" s="69" t="n">
        <v>0.08185</v>
      </c>
      <c r="AC17" s="71"/>
      <c r="AD17" s="71"/>
      <c r="AE17" s="71"/>
    </row>
    <row r="18" customFormat="false" ht="28.8" hidden="false" customHeight="true" outlineLevel="0" collapsed="false">
      <c r="A18" s="62"/>
      <c r="B18" s="62"/>
      <c r="C18" s="62"/>
      <c r="D18" s="62"/>
      <c r="E18" s="62"/>
      <c r="F18" s="63"/>
      <c r="G18" s="72" t="s">
        <v>29</v>
      </c>
      <c r="H18" s="42" t="s">
        <v>41</v>
      </c>
      <c r="I18" s="42"/>
      <c r="J18" s="42"/>
      <c r="K18" s="26"/>
      <c r="L18" s="27" t="s">
        <v>42</v>
      </c>
      <c r="M18" s="28"/>
      <c r="N18" s="43"/>
      <c r="O18" s="27" t="s">
        <v>43</v>
      </c>
      <c r="P18" s="44"/>
      <c r="Q18" s="43"/>
      <c r="R18" s="27" t="s">
        <v>44</v>
      </c>
      <c r="S18" s="44"/>
      <c r="T18" s="29"/>
      <c r="U18" s="27"/>
      <c r="V18" s="45"/>
      <c r="W18" s="29"/>
      <c r="X18" s="27"/>
      <c r="Y18" s="45"/>
      <c r="Z18" s="29"/>
      <c r="AA18" s="27"/>
      <c r="AB18" s="45"/>
      <c r="AC18" s="26"/>
      <c r="AD18" s="27"/>
      <c r="AE18" s="28"/>
    </row>
    <row r="19" customFormat="false" ht="28.8" hidden="false" customHeight="true" outlineLevel="0" collapsed="false">
      <c r="A19" s="73"/>
      <c r="B19" s="73"/>
      <c r="C19" s="73"/>
      <c r="D19" s="73"/>
      <c r="E19" s="73"/>
      <c r="F19" s="74"/>
      <c r="G19" s="61" t="s">
        <v>39</v>
      </c>
      <c r="H19" s="75" t="n">
        <v>101.72</v>
      </c>
      <c r="I19" s="65" t="s">
        <v>40</v>
      </c>
      <c r="J19" s="76" t="n">
        <v>20.73</v>
      </c>
      <c r="K19" s="77" t="s">
        <v>48</v>
      </c>
      <c r="L19" s="70"/>
      <c r="M19" s="76"/>
      <c r="N19" s="78" t="s">
        <v>49</v>
      </c>
      <c r="O19" s="65"/>
      <c r="P19" s="69"/>
      <c r="Q19" s="64" t="n">
        <v>1.033</v>
      </c>
      <c r="R19" s="70" t="s">
        <v>40</v>
      </c>
      <c r="S19" s="66" t="n">
        <v>0.3662</v>
      </c>
      <c r="T19" s="79"/>
      <c r="U19" s="65"/>
      <c r="V19" s="80"/>
      <c r="W19" s="79"/>
      <c r="X19" s="65"/>
      <c r="Y19" s="80"/>
      <c r="Z19" s="79"/>
      <c r="AA19" s="65"/>
      <c r="AB19" s="80"/>
      <c r="AC19" s="81"/>
      <c r="AD19" s="65"/>
      <c r="AE19" s="82"/>
    </row>
    <row r="20" customFormat="false" ht="28.8" hidden="false" customHeight="true" outlineLevel="0" collapsed="false">
      <c r="A20" s="20" t="s">
        <v>50</v>
      </c>
      <c r="B20" s="20" t="s">
        <v>27</v>
      </c>
      <c r="C20" s="21"/>
      <c r="D20" s="22" t="n">
        <v>51.75</v>
      </c>
      <c r="E20" s="23" t="s">
        <v>51</v>
      </c>
      <c r="F20" s="24" t="n">
        <v>43177</v>
      </c>
      <c r="G20" s="25" t="s">
        <v>29</v>
      </c>
      <c r="H20" s="26"/>
      <c r="I20" s="27" t="s">
        <v>30</v>
      </c>
      <c r="J20" s="28"/>
      <c r="K20" s="26"/>
      <c r="L20" s="27" t="s">
        <v>31</v>
      </c>
      <c r="M20" s="28"/>
      <c r="N20" s="26"/>
      <c r="O20" s="27" t="s">
        <v>32</v>
      </c>
      <c r="P20" s="28"/>
      <c r="Q20" s="26"/>
      <c r="R20" s="27" t="s">
        <v>33</v>
      </c>
      <c r="S20" s="28"/>
      <c r="T20" s="29"/>
      <c r="U20" s="27" t="s">
        <v>34</v>
      </c>
      <c r="V20" s="28"/>
      <c r="W20" s="26"/>
      <c r="X20" s="27" t="s">
        <v>35</v>
      </c>
      <c r="Y20" s="28"/>
      <c r="Z20" s="26"/>
      <c r="AA20" s="27" t="s">
        <v>36</v>
      </c>
      <c r="AB20" s="28"/>
      <c r="AC20" s="30" t="s">
        <v>37</v>
      </c>
      <c r="AD20" s="30"/>
      <c r="AE20" s="30"/>
    </row>
    <row r="21" customFormat="false" ht="28.8" hidden="false" customHeight="true" outlineLevel="0" collapsed="false">
      <c r="A21" s="31" t="s">
        <v>38</v>
      </c>
      <c r="B21" s="31"/>
      <c r="C21" s="31"/>
      <c r="D21" s="31"/>
      <c r="E21" s="31"/>
      <c r="F21" s="32" t="n">
        <v>43232</v>
      </c>
      <c r="G21" s="25" t="s">
        <v>39</v>
      </c>
      <c r="H21" s="33" t="n">
        <v>2.225</v>
      </c>
      <c r="I21" s="34" t="s">
        <v>40</v>
      </c>
      <c r="J21" s="35" t="n">
        <v>0.1474</v>
      </c>
      <c r="K21" s="33" t="n">
        <v>4.95</v>
      </c>
      <c r="L21" s="34" t="s">
        <v>40</v>
      </c>
      <c r="M21" s="35" t="n">
        <v>1.385</v>
      </c>
      <c r="N21" s="36" t="n">
        <v>0.14</v>
      </c>
      <c r="O21" s="37" t="s">
        <v>40</v>
      </c>
      <c r="P21" s="38" t="n">
        <v>0.0455</v>
      </c>
      <c r="Q21" s="36" t="n">
        <v>1.274</v>
      </c>
      <c r="R21" s="34" t="s">
        <v>40</v>
      </c>
      <c r="S21" s="38" t="n">
        <v>0.1334</v>
      </c>
      <c r="T21" s="33" t="n">
        <v>17.109</v>
      </c>
      <c r="U21" s="34" t="s">
        <v>40</v>
      </c>
      <c r="V21" s="35" t="n">
        <v>1.737</v>
      </c>
      <c r="W21" s="36" t="n">
        <v>0.43336</v>
      </c>
      <c r="X21" s="39" t="s">
        <v>40</v>
      </c>
      <c r="Y21" s="38" t="n">
        <v>0.09</v>
      </c>
      <c r="Z21" s="51" t="s">
        <v>52</v>
      </c>
      <c r="AA21" s="37"/>
      <c r="AB21" s="38"/>
      <c r="AC21" s="40"/>
      <c r="AD21" s="40"/>
      <c r="AE21" s="40"/>
    </row>
    <row r="22" customFormat="false" ht="28.8" hidden="false" customHeight="true" outlineLevel="0" collapsed="false">
      <c r="A22" s="31"/>
      <c r="B22" s="31"/>
      <c r="C22" s="31"/>
      <c r="D22" s="31"/>
      <c r="E22" s="31"/>
      <c r="F22" s="32"/>
      <c r="G22" s="41" t="s">
        <v>29</v>
      </c>
      <c r="H22" s="42" t="s">
        <v>41</v>
      </c>
      <c r="I22" s="42"/>
      <c r="J22" s="42"/>
      <c r="K22" s="26"/>
      <c r="L22" s="27" t="s">
        <v>42</v>
      </c>
      <c r="M22" s="28"/>
      <c r="N22" s="43"/>
      <c r="O22" s="27" t="s">
        <v>43</v>
      </c>
      <c r="P22" s="44"/>
      <c r="Q22" s="43"/>
      <c r="R22" s="27" t="s">
        <v>44</v>
      </c>
      <c r="S22" s="44"/>
      <c r="T22" s="29"/>
      <c r="U22" s="27"/>
      <c r="V22" s="45"/>
      <c r="W22" s="29"/>
      <c r="X22" s="27"/>
      <c r="Y22" s="45"/>
      <c r="Z22" s="29"/>
      <c r="AA22" s="27"/>
      <c r="AB22" s="45"/>
      <c r="AC22" s="26"/>
      <c r="AD22" s="27"/>
      <c r="AE22" s="28"/>
    </row>
    <row r="23" customFormat="false" ht="28.8" hidden="false" customHeight="true" outlineLevel="0" collapsed="false">
      <c r="A23" s="46"/>
      <c r="B23" s="46"/>
      <c r="C23" s="46"/>
      <c r="D23" s="46"/>
      <c r="E23" s="46"/>
      <c r="F23" s="47"/>
      <c r="G23" s="25" t="s">
        <v>39</v>
      </c>
      <c r="H23" s="48" t="n">
        <v>101.15</v>
      </c>
      <c r="I23" s="34" t="s">
        <v>40</v>
      </c>
      <c r="J23" s="49" t="n">
        <v>12.63</v>
      </c>
      <c r="K23" s="48" t="n">
        <v>0.5036</v>
      </c>
      <c r="L23" s="39" t="s">
        <v>40</v>
      </c>
      <c r="M23" s="49" t="n">
        <v>0.55</v>
      </c>
      <c r="N23" s="36" t="n">
        <v>0.075</v>
      </c>
      <c r="O23" s="34" t="s">
        <v>40</v>
      </c>
      <c r="P23" s="38" t="n">
        <v>0.065</v>
      </c>
      <c r="Q23" s="33" t="n">
        <v>1.212</v>
      </c>
      <c r="R23" s="39" t="s">
        <v>40</v>
      </c>
      <c r="S23" s="35" t="n">
        <v>0.2177</v>
      </c>
      <c r="T23" s="52"/>
      <c r="U23" s="34"/>
      <c r="V23" s="53"/>
      <c r="W23" s="52"/>
      <c r="X23" s="34"/>
      <c r="Y23" s="53"/>
      <c r="Z23" s="52"/>
      <c r="AA23" s="34"/>
      <c r="AB23" s="53"/>
      <c r="AC23" s="54"/>
      <c r="AD23" s="34"/>
      <c r="AE23" s="55"/>
    </row>
    <row r="24" customFormat="false" ht="33.75" hidden="false" customHeight="true" outlineLevel="0" collapsed="false">
      <c r="A24" s="56" t="s">
        <v>53</v>
      </c>
      <c r="B24" s="83" t="s">
        <v>27</v>
      </c>
      <c r="C24" s="57"/>
      <c r="D24" s="58" t="n">
        <v>82.542</v>
      </c>
      <c r="E24" s="84" t="s">
        <v>54</v>
      </c>
      <c r="F24" s="60" t="n">
        <v>43242</v>
      </c>
      <c r="G24" s="61" t="s">
        <v>29</v>
      </c>
      <c r="H24" s="26"/>
      <c r="I24" s="27" t="s">
        <v>30</v>
      </c>
      <c r="J24" s="28"/>
      <c r="K24" s="26"/>
      <c r="L24" s="27" t="s">
        <v>31</v>
      </c>
      <c r="M24" s="28"/>
      <c r="N24" s="26"/>
      <c r="O24" s="27" t="s">
        <v>32</v>
      </c>
      <c r="P24" s="28"/>
      <c r="Q24" s="26"/>
      <c r="R24" s="27" t="s">
        <v>33</v>
      </c>
      <c r="S24" s="28"/>
      <c r="T24" s="29"/>
      <c r="U24" s="27" t="s">
        <v>34</v>
      </c>
      <c r="V24" s="28"/>
      <c r="W24" s="26"/>
      <c r="X24" s="27" t="s">
        <v>35</v>
      </c>
      <c r="Y24" s="28"/>
      <c r="Z24" s="26"/>
      <c r="AA24" s="27" t="s">
        <v>36</v>
      </c>
      <c r="AB24" s="28"/>
      <c r="AC24" s="30" t="s">
        <v>37</v>
      </c>
      <c r="AD24" s="30"/>
      <c r="AE24" s="30"/>
    </row>
    <row r="25" customFormat="false" ht="41.8" hidden="false" customHeight="true" outlineLevel="0" collapsed="false">
      <c r="A25" s="62" t="s">
        <v>38</v>
      </c>
      <c r="B25" s="85"/>
      <c r="C25" s="62"/>
      <c r="D25" s="62"/>
      <c r="E25" s="62"/>
      <c r="F25" s="63" t="n">
        <v>43324</v>
      </c>
      <c r="G25" s="61" t="s">
        <v>39</v>
      </c>
      <c r="H25" s="64" t="n">
        <v>2.053</v>
      </c>
      <c r="I25" s="65" t="s">
        <v>40</v>
      </c>
      <c r="J25" s="66" t="n">
        <v>0.1186</v>
      </c>
      <c r="K25" s="64" t="n">
        <v>6.239</v>
      </c>
      <c r="L25" s="65" t="s">
        <v>40</v>
      </c>
      <c r="M25" s="66" t="n">
        <v>1.172</v>
      </c>
      <c r="N25" s="67" t="n">
        <v>0.1237</v>
      </c>
      <c r="O25" s="68" t="s">
        <v>40</v>
      </c>
      <c r="P25" s="69" t="n">
        <v>0.03392</v>
      </c>
      <c r="Q25" s="67" t="n">
        <v>1.328</v>
      </c>
      <c r="R25" s="65" t="s">
        <v>40</v>
      </c>
      <c r="S25" s="69" t="n">
        <v>0.1141</v>
      </c>
      <c r="T25" s="64" t="n">
        <v>15.52</v>
      </c>
      <c r="U25" s="65" t="s">
        <v>40</v>
      </c>
      <c r="V25" s="66" t="n">
        <v>1.393</v>
      </c>
      <c r="W25" s="67" t="n">
        <v>0.31949</v>
      </c>
      <c r="X25" s="70" t="s">
        <v>40</v>
      </c>
      <c r="Y25" s="69" t="n">
        <v>0.0674</v>
      </c>
      <c r="Z25" s="67" t="n">
        <v>0.1219</v>
      </c>
      <c r="AA25" s="68" t="s">
        <v>40</v>
      </c>
      <c r="AB25" s="69" t="n">
        <v>0.03733</v>
      </c>
      <c r="AC25" s="71"/>
      <c r="AD25" s="71"/>
      <c r="AE25" s="71"/>
    </row>
    <row r="26" customFormat="false" ht="34.3" hidden="false" customHeight="true" outlineLevel="0" collapsed="false">
      <c r="A26" s="62"/>
      <c r="B26" s="85"/>
      <c r="C26" s="85"/>
      <c r="D26" s="62"/>
      <c r="E26" s="62"/>
      <c r="F26" s="63"/>
      <c r="G26" s="72" t="s">
        <v>29</v>
      </c>
      <c r="H26" s="42" t="s">
        <v>41</v>
      </c>
      <c r="I26" s="42"/>
      <c r="J26" s="42"/>
      <c r="K26" s="26"/>
      <c r="L26" s="27" t="s">
        <v>42</v>
      </c>
      <c r="M26" s="28"/>
      <c r="N26" s="43"/>
      <c r="O26" s="27" t="s">
        <v>43</v>
      </c>
      <c r="P26" s="44"/>
      <c r="Q26" s="43"/>
      <c r="R26" s="27" t="s">
        <v>44</v>
      </c>
      <c r="S26" s="44"/>
      <c r="T26" s="29"/>
      <c r="U26" s="27"/>
      <c r="V26" s="45"/>
      <c r="W26" s="29"/>
      <c r="X26" s="27"/>
      <c r="Y26" s="45"/>
      <c r="Z26" s="29"/>
      <c r="AA26" s="27"/>
      <c r="AB26" s="45"/>
      <c r="AC26" s="26"/>
      <c r="AD26" s="27"/>
      <c r="AE26" s="28"/>
    </row>
    <row r="27" customFormat="false" ht="34.3" hidden="false" customHeight="true" outlineLevel="0" collapsed="false">
      <c r="A27" s="73"/>
      <c r="B27" s="86"/>
      <c r="C27" s="86"/>
      <c r="D27" s="73"/>
      <c r="E27" s="73"/>
      <c r="F27" s="74"/>
      <c r="G27" s="61" t="s">
        <v>39</v>
      </c>
      <c r="H27" s="75" t="n">
        <v>79.586</v>
      </c>
      <c r="I27" s="65" t="s">
        <v>40</v>
      </c>
      <c r="J27" s="76" t="n">
        <v>9.876</v>
      </c>
      <c r="K27" s="75" t="n">
        <v>0.731</v>
      </c>
      <c r="L27" s="70" t="s">
        <v>40</v>
      </c>
      <c r="M27" s="76" t="n">
        <v>0.4578</v>
      </c>
      <c r="N27" s="67" t="n">
        <v>0.0398</v>
      </c>
      <c r="O27" s="65" t="s">
        <v>40</v>
      </c>
      <c r="P27" s="69" t="n">
        <v>0.04739</v>
      </c>
      <c r="Q27" s="64" t="n">
        <v>1.13</v>
      </c>
      <c r="R27" s="70" t="s">
        <v>40</v>
      </c>
      <c r="S27" s="66" t="n">
        <v>0.18</v>
      </c>
      <c r="T27" s="79"/>
      <c r="U27" s="65"/>
      <c r="V27" s="80"/>
      <c r="W27" s="79"/>
      <c r="X27" s="65"/>
      <c r="Y27" s="80"/>
      <c r="Z27" s="79"/>
      <c r="AA27" s="65"/>
      <c r="AB27" s="80"/>
      <c r="AC27" s="81"/>
      <c r="AD27" s="65"/>
      <c r="AE27" s="82"/>
    </row>
    <row r="28" customFormat="false" ht="41.75" hidden="false" customHeight="true" outlineLevel="0" collapsed="false">
      <c r="A28" s="20" t="s">
        <v>55</v>
      </c>
      <c r="B28" s="20" t="s">
        <v>27</v>
      </c>
      <c r="C28" s="21"/>
      <c r="D28" s="22" t="n">
        <v>76.532</v>
      </c>
      <c r="E28" s="23" t="s">
        <v>56</v>
      </c>
      <c r="F28" s="24" t="n">
        <v>43718</v>
      </c>
      <c r="G28" s="25" t="s">
        <v>29</v>
      </c>
      <c r="H28" s="26"/>
      <c r="I28" s="27" t="s">
        <v>30</v>
      </c>
      <c r="J28" s="28"/>
      <c r="K28" s="26"/>
      <c r="L28" s="27" t="s">
        <v>31</v>
      </c>
      <c r="M28" s="28"/>
      <c r="N28" s="26"/>
      <c r="O28" s="27" t="s">
        <v>32</v>
      </c>
      <c r="P28" s="28"/>
      <c r="Q28" s="26"/>
      <c r="R28" s="27" t="s">
        <v>33</v>
      </c>
      <c r="S28" s="28"/>
      <c r="T28" s="29"/>
      <c r="U28" s="27" t="s">
        <v>34</v>
      </c>
      <c r="V28" s="28"/>
      <c r="W28" s="26"/>
      <c r="X28" s="27" t="s">
        <v>35</v>
      </c>
      <c r="Y28" s="28"/>
      <c r="Z28" s="26"/>
      <c r="AA28" s="27" t="s">
        <v>36</v>
      </c>
      <c r="AB28" s="28"/>
      <c r="AC28" s="30" t="s">
        <v>37</v>
      </c>
      <c r="AD28" s="30"/>
      <c r="AE28" s="30"/>
    </row>
    <row r="29" customFormat="false" ht="41.8" hidden="false" customHeight="true" outlineLevel="0" collapsed="false">
      <c r="A29" s="31" t="s">
        <v>38</v>
      </c>
      <c r="B29" s="31"/>
      <c r="C29" s="31"/>
      <c r="D29" s="31"/>
      <c r="E29" s="31"/>
      <c r="F29" s="32" t="n">
        <v>43797</v>
      </c>
      <c r="G29" s="25" t="s">
        <v>39</v>
      </c>
      <c r="H29" s="33" t="n">
        <v>2.04</v>
      </c>
      <c r="I29" s="34" t="s">
        <v>40</v>
      </c>
      <c r="J29" s="35" t="n">
        <v>0.122</v>
      </c>
      <c r="K29" s="33" t="n">
        <v>6.373</v>
      </c>
      <c r="L29" s="34" t="s">
        <v>40</v>
      </c>
      <c r="M29" s="35" t="n">
        <v>1.193</v>
      </c>
      <c r="N29" s="36" t="n">
        <v>0.133</v>
      </c>
      <c r="O29" s="37" t="s">
        <v>40</v>
      </c>
      <c r="P29" s="38" t="n">
        <v>0.03459</v>
      </c>
      <c r="Q29" s="36" t="n">
        <v>1.164</v>
      </c>
      <c r="R29" s="34" t="s">
        <v>40</v>
      </c>
      <c r="S29" s="38" t="n">
        <v>0.1159</v>
      </c>
      <c r="T29" s="33" t="n">
        <v>16.218</v>
      </c>
      <c r="U29" s="34" t="s">
        <v>40</v>
      </c>
      <c r="V29" s="35" t="n">
        <v>1.452</v>
      </c>
      <c r="W29" s="36" t="n">
        <v>0.38528</v>
      </c>
      <c r="X29" s="39" t="s">
        <v>40</v>
      </c>
      <c r="Y29" s="38" t="n">
        <v>0.0757</v>
      </c>
      <c r="Z29" s="36" t="n">
        <v>0.097</v>
      </c>
      <c r="AA29" s="37" t="s">
        <v>40</v>
      </c>
      <c r="AB29" s="38" t="n">
        <v>0.0385</v>
      </c>
      <c r="AC29" s="40"/>
      <c r="AD29" s="40"/>
      <c r="AE29" s="40"/>
    </row>
    <row r="30" customFormat="false" ht="34.3" hidden="false" customHeight="true" outlineLevel="0" collapsed="false">
      <c r="A30" s="31"/>
      <c r="B30" s="31"/>
      <c r="C30" s="31"/>
      <c r="D30" s="31"/>
      <c r="E30" s="31"/>
      <c r="F30" s="32"/>
      <c r="G30" s="41" t="s">
        <v>29</v>
      </c>
      <c r="H30" s="42" t="s">
        <v>41</v>
      </c>
      <c r="I30" s="42"/>
      <c r="J30" s="42"/>
      <c r="K30" s="26"/>
      <c r="L30" s="27" t="s">
        <v>42</v>
      </c>
      <c r="M30" s="28"/>
      <c r="N30" s="43"/>
      <c r="O30" s="27" t="s">
        <v>43</v>
      </c>
      <c r="P30" s="44"/>
      <c r="Q30" s="43"/>
      <c r="R30" s="27" t="s">
        <v>44</v>
      </c>
      <c r="S30" s="44"/>
      <c r="T30" s="29"/>
      <c r="U30" s="27"/>
      <c r="V30" s="45"/>
      <c r="W30" s="29"/>
      <c r="X30" s="27"/>
      <c r="Y30" s="45"/>
      <c r="Z30" s="29"/>
      <c r="AA30" s="27"/>
      <c r="AB30" s="45"/>
      <c r="AC30" s="26"/>
      <c r="AD30" s="27"/>
      <c r="AE30" s="28"/>
    </row>
    <row r="31" customFormat="false" ht="34.3" hidden="false" customHeight="true" outlineLevel="0" collapsed="false">
      <c r="A31" s="46"/>
      <c r="B31" s="46"/>
      <c r="C31" s="46"/>
      <c r="D31" s="46"/>
      <c r="E31" s="46"/>
      <c r="F31" s="47"/>
      <c r="G31" s="25" t="s">
        <v>39</v>
      </c>
      <c r="H31" s="48" t="n">
        <v>82.073</v>
      </c>
      <c r="I31" s="34" t="s">
        <v>40</v>
      </c>
      <c r="J31" s="49" t="n">
        <v>10.15</v>
      </c>
      <c r="K31" s="48" t="n">
        <v>0.48395</v>
      </c>
      <c r="L31" s="39" t="s">
        <v>40</v>
      </c>
      <c r="M31" s="49" t="n">
        <v>0.443</v>
      </c>
      <c r="N31" s="51" t="s">
        <v>57</v>
      </c>
      <c r="O31" s="34"/>
      <c r="P31" s="38"/>
      <c r="Q31" s="33" t="n">
        <v>1.477</v>
      </c>
      <c r="R31" s="39" t="s">
        <v>40</v>
      </c>
      <c r="S31" s="35" t="n">
        <v>0.1925</v>
      </c>
      <c r="T31" s="52"/>
      <c r="U31" s="34"/>
      <c r="V31" s="53"/>
      <c r="W31" s="52"/>
      <c r="X31" s="34"/>
      <c r="Y31" s="53"/>
      <c r="Z31" s="52"/>
      <c r="AA31" s="34"/>
      <c r="AB31" s="53"/>
      <c r="AC31" s="54"/>
      <c r="AD31" s="34"/>
      <c r="AE31" s="55"/>
    </row>
    <row r="32" customFormat="false" ht="41.75" hidden="false" customHeight="true" outlineLevel="0" collapsed="false">
      <c r="A32" s="56" t="s">
        <v>58</v>
      </c>
      <c r="B32" s="56" t="s">
        <v>27</v>
      </c>
      <c r="C32" s="57"/>
      <c r="D32" s="58" t="n">
        <v>55.304</v>
      </c>
      <c r="E32" s="87" t="s">
        <v>59</v>
      </c>
      <c r="F32" s="60" t="n">
        <v>43914</v>
      </c>
      <c r="G32" s="61" t="s">
        <v>29</v>
      </c>
      <c r="H32" s="26"/>
      <c r="I32" s="27" t="s">
        <v>30</v>
      </c>
      <c r="J32" s="28"/>
      <c r="K32" s="26"/>
      <c r="L32" s="27" t="s">
        <v>31</v>
      </c>
      <c r="M32" s="28"/>
      <c r="N32" s="26"/>
      <c r="O32" s="27" t="s">
        <v>32</v>
      </c>
      <c r="P32" s="28"/>
      <c r="Q32" s="26"/>
      <c r="R32" s="27" t="s">
        <v>33</v>
      </c>
      <c r="S32" s="28"/>
      <c r="T32" s="29"/>
      <c r="U32" s="27" t="s">
        <v>34</v>
      </c>
      <c r="V32" s="28"/>
      <c r="W32" s="26"/>
      <c r="X32" s="27" t="s">
        <v>35</v>
      </c>
      <c r="Y32" s="28"/>
      <c r="Z32" s="26"/>
      <c r="AA32" s="27" t="s">
        <v>36</v>
      </c>
      <c r="AB32" s="28"/>
      <c r="AC32" s="30" t="s">
        <v>37</v>
      </c>
      <c r="AD32" s="30"/>
      <c r="AE32" s="30"/>
    </row>
    <row r="33" customFormat="false" ht="41.8" hidden="false" customHeight="true" outlineLevel="0" collapsed="false">
      <c r="A33" s="62" t="s">
        <v>38</v>
      </c>
      <c r="B33" s="62"/>
      <c r="C33" s="62"/>
      <c r="D33" s="62"/>
      <c r="E33" s="62"/>
      <c r="F33" s="63" t="n">
        <v>43970</v>
      </c>
      <c r="G33" s="61" t="s">
        <v>39</v>
      </c>
      <c r="H33" s="64" t="n">
        <v>3.397</v>
      </c>
      <c r="I33" s="65" t="s">
        <v>40</v>
      </c>
      <c r="J33" s="66" t="n">
        <v>0.1763</v>
      </c>
      <c r="K33" s="64" t="n">
        <v>7.801</v>
      </c>
      <c r="L33" s="65" t="s">
        <v>40</v>
      </c>
      <c r="M33" s="66" t="n">
        <v>1.57</v>
      </c>
      <c r="N33" s="67" t="n">
        <v>0.1535</v>
      </c>
      <c r="O33" s="68" t="s">
        <v>40</v>
      </c>
      <c r="P33" s="69" t="n">
        <v>0.04259</v>
      </c>
      <c r="Q33" s="64" t="n">
        <v>2.404</v>
      </c>
      <c r="R33" s="70" t="s">
        <v>40</v>
      </c>
      <c r="S33" s="66" t="n">
        <v>0.1694</v>
      </c>
      <c r="T33" s="64" t="n">
        <v>29.088</v>
      </c>
      <c r="U33" s="65" t="s">
        <v>40</v>
      </c>
      <c r="V33" s="66" t="n">
        <v>2.378</v>
      </c>
      <c r="W33" s="64" t="n">
        <v>0.24865</v>
      </c>
      <c r="X33" s="70" t="s">
        <v>40</v>
      </c>
      <c r="Y33" s="66" t="n">
        <v>0.0871</v>
      </c>
      <c r="Z33" s="67" t="n">
        <v>0.03165</v>
      </c>
      <c r="AA33" s="68" t="s">
        <v>40</v>
      </c>
      <c r="AB33" s="69" t="n">
        <v>0.05048</v>
      </c>
      <c r="AC33" s="71"/>
      <c r="AD33" s="71"/>
      <c r="AE33" s="71"/>
    </row>
    <row r="34" customFormat="false" ht="34.3" hidden="false" customHeight="true" outlineLevel="0" collapsed="false">
      <c r="A34" s="62"/>
      <c r="B34" s="62"/>
      <c r="C34" s="62"/>
      <c r="D34" s="62"/>
      <c r="E34" s="62"/>
      <c r="F34" s="63"/>
      <c r="G34" s="72" t="s">
        <v>29</v>
      </c>
      <c r="H34" s="42" t="s">
        <v>41</v>
      </c>
      <c r="I34" s="42"/>
      <c r="J34" s="42"/>
      <c r="K34" s="26"/>
      <c r="L34" s="27" t="s">
        <v>42</v>
      </c>
      <c r="M34" s="28"/>
      <c r="N34" s="43"/>
      <c r="O34" s="27" t="s">
        <v>43</v>
      </c>
      <c r="P34" s="44"/>
      <c r="Q34" s="43"/>
      <c r="R34" s="27" t="s">
        <v>44</v>
      </c>
      <c r="S34" s="44"/>
      <c r="T34" s="29"/>
      <c r="U34" s="27"/>
      <c r="V34" s="45"/>
      <c r="W34" s="29"/>
      <c r="X34" s="27"/>
      <c r="Y34" s="45"/>
      <c r="Z34" s="29"/>
      <c r="AA34" s="27"/>
      <c r="AB34" s="45"/>
      <c r="AC34" s="26"/>
      <c r="AD34" s="27"/>
      <c r="AE34" s="28"/>
    </row>
    <row r="35" customFormat="false" ht="34.3" hidden="false" customHeight="true" outlineLevel="0" collapsed="false">
      <c r="A35" s="73"/>
      <c r="B35" s="73"/>
      <c r="C35" s="73"/>
      <c r="D35" s="73"/>
      <c r="E35" s="73"/>
      <c r="F35" s="74"/>
      <c r="G35" s="61" t="s">
        <v>39</v>
      </c>
      <c r="H35" s="75" t="n">
        <v>191.42</v>
      </c>
      <c r="I35" s="65" t="s">
        <v>40</v>
      </c>
      <c r="J35" s="76" t="n">
        <v>21.95</v>
      </c>
      <c r="K35" s="75" t="n">
        <v>0.48686</v>
      </c>
      <c r="L35" s="70" t="s">
        <v>40</v>
      </c>
      <c r="M35" s="76" t="n">
        <v>0.5507</v>
      </c>
      <c r="N35" s="67" t="n">
        <v>0.043088</v>
      </c>
      <c r="O35" s="65" t="s">
        <v>40</v>
      </c>
      <c r="P35" s="69" t="n">
        <v>0.06009</v>
      </c>
      <c r="Q35" s="64" t="n">
        <v>2.092</v>
      </c>
      <c r="R35" s="70" t="s">
        <v>40</v>
      </c>
      <c r="S35" s="66" t="n">
        <v>0.2595</v>
      </c>
      <c r="T35" s="79"/>
      <c r="U35" s="65"/>
      <c r="V35" s="80"/>
      <c r="W35" s="79"/>
      <c r="X35" s="65"/>
      <c r="Y35" s="80"/>
      <c r="Z35" s="79"/>
      <c r="AA35" s="65"/>
      <c r="AB35" s="80"/>
      <c r="AC35" s="81"/>
      <c r="AD35" s="65"/>
      <c r="AE35" s="82"/>
    </row>
    <row r="36" customFormat="false" ht="34.3" hidden="false" customHeight="true" outlineLevel="0" collapsed="false">
      <c r="A36" s="20" t="s">
        <v>60</v>
      </c>
      <c r="B36" s="20" t="s">
        <v>27</v>
      </c>
      <c r="C36" s="21"/>
      <c r="D36" s="22" t="n">
        <v>7.257</v>
      </c>
      <c r="E36" s="88" t="s">
        <v>61</v>
      </c>
      <c r="F36" s="24" t="n">
        <v>44207</v>
      </c>
      <c r="G36" s="25" t="s">
        <v>29</v>
      </c>
      <c r="H36" s="26"/>
      <c r="I36" s="27" t="s">
        <v>30</v>
      </c>
      <c r="J36" s="28"/>
      <c r="K36" s="26"/>
      <c r="L36" s="27" t="s">
        <v>31</v>
      </c>
      <c r="M36" s="28"/>
      <c r="N36" s="26"/>
      <c r="O36" s="27" t="s">
        <v>32</v>
      </c>
      <c r="P36" s="28"/>
      <c r="Q36" s="26"/>
      <c r="R36" s="27" t="s">
        <v>33</v>
      </c>
      <c r="S36" s="28"/>
      <c r="T36" s="29"/>
      <c r="U36" s="27" t="s">
        <v>34</v>
      </c>
      <c r="V36" s="28"/>
      <c r="W36" s="26"/>
      <c r="X36" s="27" t="s">
        <v>35</v>
      </c>
      <c r="Y36" s="28"/>
      <c r="Z36" s="26"/>
      <c r="AA36" s="27" t="s">
        <v>36</v>
      </c>
      <c r="AB36" s="28"/>
      <c r="AC36" s="30" t="s">
        <v>37</v>
      </c>
      <c r="AD36" s="30"/>
      <c r="AE36" s="30"/>
    </row>
    <row r="37" customFormat="false" ht="32.95" hidden="false" customHeight="true" outlineLevel="0" collapsed="false">
      <c r="A37" s="31" t="s">
        <v>38</v>
      </c>
      <c r="B37" s="31"/>
      <c r="C37" s="31"/>
      <c r="D37" s="31"/>
      <c r="E37" s="31"/>
      <c r="F37" s="32" t="n">
        <v>44216</v>
      </c>
      <c r="G37" s="25" t="s">
        <v>39</v>
      </c>
      <c r="H37" s="33" t="n">
        <v>2.063</v>
      </c>
      <c r="I37" s="34" t="s">
        <v>40</v>
      </c>
      <c r="J37" s="35" t="n">
        <v>0.3767</v>
      </c>
      <c r="K37" s="33" t="n">
        <v>8.573</v>
      </c>
      <c r="L37" s="34" t="s">
        <v>40</v>
      </c>
      <c r="M37" s="35" t="n">
        <v>3.769</v>
      </c>
      <c r="N37" s="33" t="n">
        <v>0.2188</v>
      </c>
      <c r="O37" s="34" t="s">
        <v>40</v>
      </c>
      <c r="P37" s="35" t="n">
        <v>0.1077</v>
      </c>
      <c r="Q37" s="33" t="n">
        <v>1.139</v>
      </c>
      <c r="R37" s="34" t="s">
        <v>40</v>
      </c>
      <c r="S37" s="35" t="n">
        <v>0.3709</v>
      </c>
      <c r="T37" s="33" t="n">
        <v>29.316</v>
      </c>
      <c r="U37" s="34" t="s">
        <v>40</v>
      </c>
      <c r="V37" s="35" t="n">
        <v>5.234</v>
      </c>
      <c r="W37" s="33" t="n">
        <v>0.36096</v>
      </c>
      <c r="X37" s="39" t="s">
        <v>40</v>
      </c>
      <c r="Y37" s="35" t="n">
        <v>0.2337</v>
      </c>
      <c r="Z37" s="89" t="s">
        <v>49</v>
      </c>
      <c r="AA37" s="34"/>
      <c r="AB37" s="35"/>
      <c r="AC37" s="40"/>
      <c r="AD37" s="40"/>
      <c r="AE37" s="40"/>
    </row>
    <row r="38" customFormat="false" ht="30" hidden="false" customHeight="true" outlineLevel="0" collapsed="false">
      <c r="A38" s="31"/>
      <c r="B38" s="31"/>
      <c r="C38" s="31"/>
      <c r="D38" s="31"/>
      <c r="E38" s="31"/>
      <c r="F38" s="32"/>
      <c r="G38" s="41" t="s">
        <v>29</v>
      </c>
      <c r="H38" s="42" t="s">
        <v>41</v>
      </c>
      <c r="I38" s="42"/>
      <c r="J38" s="42"/>
      <c r="K38" s="26"/>
      <c r="L38" s="27" t="s">
        <v>42</v>
      </c>
      <c r="M38" s="28"/>
      <c r="N38" s="43"/>
      <c r="O38" s="27" t="s">
        <v>43</v>
      </c>
      <c r="P38" s="44"/>
      <c r="Q38" s="43"/>
      <c r="R38" s="27" t="s">
        <v>44</v>
      </c>
      <c r="S38" s="44"/>
      <c r="T38" s="29"/>
      <c r="U38" s="27"/>
      <c r="V38" s="45"/>
      <c r="W38" s="29"/>
      <c r="X38" s="27"/>
      <c r="Y38" s="45"/>
      <c r="Z38" s="29"/>
      <c r="AA38" s="27"/>
      <c r="AB38" s="45"/>
      <c r="AC38" s="26"/>
      <c r="AD38" s="27"/>
      <c r="AE38" s="28"/>
    </row>
    <row r="39" customFormat="false" ht="32.2" hidden="false" customHeight="true" outlineLevel="0" collapsed="false">
      <c r="A39" s="90"/>
      <c r="B39" s="90"/>
      <c r="C39" s="31"/>
      <c r="D39" s="31"/>
      <c r="E39" s="31"/>
      <c r="F39" s="32"/>
      <c r="G39" s="25" t="s">
        <v>39</v>
      </c>
      <c r="H39" s="33" t="n">
        <v>172.52</v>
      </c>
      <c r="I39" s="39" t="s">
        <v>40</v>
      </c>
      <c r="J39" s="49" t="n">
        <v>44.42</v>
      </c>
      <c r="K39" s="89" t="s">
        <v>62</v>
      </c>
      <c r="L39" s="39"/>
      <c r="M39" s="49"/>
      <c r="N39" s="89" t="s">
        <v>63</v>
      </c>
      <c r="O39" s="39"/>
      <c r="P39" s="35"/>
      <c r="Q39" s="33" t="n">
        <v>1.727</v>
      </c>
      <c r="R39" s="39" t="s">
        <v>40</v>
      </c>
      <c r="S39" s="35" t="n">
        <v>0.6023</v>
      </c>
      <c r="T39" s="52"/>
      <c r="U39" s="91"/>
      <c r="V39" s="91"/>
      <c r="W39" s="52"/>
      <c r="X39" s="34"/>
      <c r="Y39" s="35"/>
      <c r="Z39" s="54"/>
      <c r="AA39" s="34"/>
      <c r="AB39" s="55"/>
      <c r="AC39" s="52"/>
      <c r="AD39" s="34"/>
      <c r="AE39" s="35"/>
    </row>
    <row r="40" customFormat="false" ht="41.75" hidden="false" customHeight="true" outlineLevel="0" collapsed="false">
      <c r="A40" s="20" t="s">
        <v>64</v>
      </c>
      <c r="B40" s="20" t="s">
        <v>65</v>
      </c>
      <c r="C40" s="21"/>
      <c r="D40" s="22" t="n">
        <v>238.322</v>
      </c>
      <c r="E40" s="22"/>
      <c r="F40" s="24"/>
      <c r="G40" s="25" t="s">
        <v>29</v>
      </c>
      <c r="H40" s="26"/>
      <c r="I40" s="27" t="s">
        <v>30</v>
      </c>
      <c r="J40" s="28"/>
      <c r="K40" s="26"/>
      <c r="L40" s="27" t="s">
        <v>31</v>
      </c>
      <c r="M40" s="28"/>
      <c r="N40" s="26"/>
      <c r="O40" s="27" t="s">
        <v>32</v>
      </c>
      <c r="P40" s="28"/>
      <c r="Q40" s="26"/>
      <c r="R40" s="27" t="s">
        <v>33</v>
      </c>
      <c r="S40" s="28"/>
      <c r="T40" s="29"/>
      <c r="U40" s="27" t="s">
        <v>34</v>
      </c>
      <c r="V40" s="28"/>
      <c r="W40" s="26"/>
      <c r="X40" s="27" t="s">
        <v>35</v>
      </c>
      <c r="Y40" s="28"/>
      <c r="Z40" s="26"/>
      <c r="AA40" s="27" t="s">
        <v>36</v>
      </c>
      <c r="AB40" s="28"/>
      <c r="AC40" s="30" t="s">
        <v>37</v>
      </c>
      <c r="AD40" s="30"/>
      <c r="AE40" s="30"/>
    </row>
    <row r="41" customFormat="false" ht="40.25" hidden="false" customHeight="true" outlineLevel="0" collapsed="false">
      <c r="A41" s="31" t="s">
        <v>38</v>
      </c>
      <c r="B41" s="31" t="s">
        <v>27</v>
      </c>
      <c r="C41" s="31"/>
      <c r="D41" s="31"/>
      <c r="E41" s="31"/>
      <c r="F41" s="32"/>
      <c r="G41" s="25" t="s">
        <v>39</v>
      </c>
      <c r="H41" s="36" t="n">
        <v>2.414</v>
      </c>
      <c r="I41" s="34" t="s">
        <v>40</v>
      </c>
      <c r="J41" s="38" t="n">
        <v>0.094</v>
      </c>
      <c r="K41" s="33" t="n">
        <v>6.61</v>
      </c>
      <c r="L41" s="34" t="s">
        <v>40</v>
      </c>
      <c r="M41" s="35" t="n">
        <v>0.85</v>
      </c>
      <c r="N41" s="36" t="n">
        <v>0.333</v>
      </c>
      <c r="O41" s="37" t="s">
        <v>40</v>
      </c>
      <c r="P41" s="38" t="n">
        <v>0.06</v>
      </c>
      <c r="Q41" s="36" t="n">
        <v>1.534</v>
      </c>
      <c r="R41" s="34" t="s">
        <v>40</v>
      </c>
      <c r="S41" s="38" t="n">
        <v>0.082</v>
      </c>
      <c r="T41" s="33" t="n">
        <v>18.6526</v>
      </c>
      <c r="U41" s="34" t="s">
        <v>40</v>
      </c>
      <c r="V41" s="35" t="n">
        <v>1.2214</v>
      </c>
      <c r="W41" s="36" t="n">
        <v>0.4053</v>
      </c>
      <c r="X41" s="39" t="s">
        <v>40</v>
      </c>
      <c r="Y41" s="38" t="n">
        <v>0.0522</v>
      </c>
      <c r="Z41" s="36" t="n">
        <v>0.151</v>
      </c>
      <c r="AA41" s="37" t="s">
        <v>40</v>
      </c>
      <c r="AB41" s="38" t="n">
        <v>0.026</v>
      </c>
      <c r="AC41" s="40"/>
      <c r="AD41" s="40"/>
      <c r="AE41" s="40"/>
    </row>
    <row r="42" customFormat="false" ht="34.3" hidden="false" customHeight="true" outlineLevel="0" collapsed="false">
      <c r="A42" s="31"/>
      <c r="B42" s="31"/>
      <c r="C42" s="92"/>
      <c r="D42" s="31"/>
      <c r="E42" s="31"/>
      <c r="F42" s="32"/>
      <c r="G42" s="41" t="s">
        <v>29</v>
      </c>
      <c r="H42" s="42" t="s">
        <v>41</v>
      </c>
      <c r="I42" s="42"/>
      <c r="J42" s="42"/>
      <c r="K42" s="26"/>
      <c r="L42" s="27" t="s">
        <v>42</v>
      </c>
      <c r="M42" s="28"/>
      <c r="N42" s="43"/>
      <c r="O42" s="27" t="s">
        <v>43</v>
      </c>
      <c r="P42" s="44"/>
      <c r="Q42" s="43"/>
      <c r="R42" s="27" t="s">
        <v>44</v>
      </c>
      <c r="S42" s="44"/>
      <c r="T42" s="29"/>
      <c r="U42" s="27"/>
      <c r="V42" s="45"/>
      <c r="W42" s="29"/>
      <c r="X42" s="27"/>
      <c r="Y42" s="45"/>
      <c r="Z42" s="29"/>
      <c r="AA42" s="27"/>
      <c r="AB42" s="45"/>
      <c r="AC42" s="26"/>
      <c r="AD42" s="27"/>
      <c r="AE42" s="28"/>
    </row>
    <row r="43" customFormat="false" ht="34.3" hidden="false" customHeight="true" outlineLevel="0" collapsed="false">
      <c r="A43" s="46"/>
      <c r="B43" s="46"/>
      <c r="C43" s="93"/>
      <c r="D43" s="46"/>
      <c r="E43" s="46"/>
      <c r="F43" s="47"/>
      <c r="G43" s="25" t="s">
        <v>39</v>
      </c>
      <c r="H43" s="48" t="n">
        <v>99.2049</v>
      </c>
      <c r="I43" s="34" t="s">
        <v>40</v>
      </c>
      <c r="J43" s="49" t="n">
        <v>7.7138</v>
      </c>
      <c r="K43" s="33" t="n">
        <v>0.3194</v>
      </c>
      <c r="L43" s="39" t="s">
        <v>40</v>
      </c>
      <c r="M43" s="49" t="n">
        <v>0.3263</v>
      </c>
      <c r="N43" s="36" t="n">
        <v>0.0063</v>
      </c>
      <c r="O43" s="34" t="s">
        <v>40</v>
      </c>
      <c r="P43" s="38" t="n">
        <v>0.0342</v>
      </c>
      <c r="Q43" s="36" t="n">
        <v>1.394</v>
      </c>
      <c r="R43" s="39" t="s">
        <v>40</v>
      </c>
      <c r="S43" s="38" t="n">
        <v>0.041</v>
      </c>
      <c r="T43" s="52"/>
      <c r="U43" s="34"/>
      <c r="V43" s="53"/>
      <c r="W43" s="52"/>
      <c r="X43" s="34"/>
      <c r="Y43" s="53"/>
      <c r="Z43" s="52"/>
      <c r="AA43" s="34"/>
      <c r="AB43" s="53"/>
      <c r="AC43" s="54"/>
      <c r="AD43" s="34"/>
      <c r="AE43" s="55"/>
    </row>
    <row r="44" customFormat="false" ht="33.15" hidden="false" customHeight="true" outlineLevel="0" collapsed="false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customFormat="false" ht="13.4" hidden="false" customHeight="true" outlineLevel="0" collapsed="false">
      <c r="A45" s="94" t="s">
        <v>67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</row>
    <row r="46" customFormat="false" ht="14.9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</row>
    <row r="47" customFormat="false" ht="12.65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</row>
    <row r="48" customFormat="false" ht="8.2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</row>
    <row r="49" customFormat="false" ht="26.95" hidden="false" customHeight="true" outlineLevel="0" collapsed="false">
      <c r="A49" s="96" t="s">
        <v>68</v>
      </c>
      <c r="B49" s="96"/>
      <c r="C49" s="97"/>
      <c r="D49" s="97"/>
      <c r="E49" s="97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9"/>
    </row>
    <row r="50" customFormat="false" ht="38.05" hidden="false" customHeight="true" outlineLevel="0" collapsed="false">
      <c r="A50" s="13" t="s">
        <v>20</v>
      </c>
      <c r="B50" s="13" t="s">
        <v>21</v>
      </c>
      <c r="C50" s="13" t="s">
        <v>22</v>
      </c>
      <c r="D50" s="13" t="s">
        <v>23</v>
      </c>
      <c r="E50" s="13" t="s">
        <v>24</v>
      </c>
      <c r="F50" s="14" t="s">
        <v>25</v>
      </c>
      <c r="G50" s="13"/>
      <c r="H50" s="15"/>
      <c r="I50" s="16"/>
      <c r="J50" s="17"/>
      <c r="K50" s="15"/>
      <c r="L50" s="16"/>
      <c r="M50" s="17"/>
      <c r="N50" s="15"/>
      <c r="O50" s="16"/>
      <c r="P50" s="17"/>
      <c r="Q50" s="15"/>
      <c r="R50" s="16"/>
      <c r="S50" s="17"/>
      <c r="T50" s="18"/>
      <c r="U50" s="16"/>
      <c r="V50" s="17"/>
      <c r="W50" s="15"/>
      <c r="X50" s="16"/>
      <c r="Y50" s="17"/>
      <c r="Z50" s="15"/>
      <c r="AA50" s="16"/>
      <c r="AB50" s="17"/>
      <c r="AC50" s="19"/>
      <c r="AD50" s="19"/>
      <c r="AE50" s="19"/>
    </row>
    <row r="51" customFormat="false" ht="34.3" hidden="false" customHeight="true" outlineLevel="0" collapsed="false">
      <c r="A51" s="100" t="s">
        <v>69</v>
      </c>
      <c r="B51" s="20" t="s">
        <v>70</v>
      </c>
      <c r="C51" s="101" t="s">
        <v>71</v>
      </c>
      <c r="D51" s="22" t="n">
        <v>15.659</v>
      </c>
      <c r="E51" s="88" t="n">
        <v>200825</v>
      </c>
      <c r="F51" s="24" t="n">
        <v>44068</v>
      </c>
      <c r="G51" s="25" t="s">
        <v>29</v>
      </c>
      <c r="H51" s="26"/>
      <c r="I51" s="27" t="s">
        <v>30</v>
      </c>
      <c r="J51" s="28"/>
      <c r="K51" s="26"/>
      <c r="L51" s="27" t="s">
        <v>31</v>
      </c>
      <c r="M51" s="28"/>
      <c r="N51" s="26"/>
      <c r="O51" s="27" t="s">
        <v>32</v>
      </c>
      <c r="P51" s="28"/>
      <c r="Q51" s="26"/>
      <c r="R51" s="27" t="s">
        <v>33</v>
      </c>
      <c r="S51" s="28"/>
      <c r="T51" s="29"/>
      <c r="U51" s="27" t="s">
        <v>34</v>
      </c>
      <c r="V51" s="28"/>
      <c r="W51" s="26"/>
      <c r="X51" s="27" t="s">
        <v>35</v>
      </c>
      <c r="Y51" s="28"/>
      <c r="Z51" s="26"/>
      <c r="AA51" s="27" t="s">
        <v>36</v>
      </c>
      <c r="AB51" s="28"/>
      <c r="AC51" s="30" t="s">
        <v>37</v>
      </c>
      <c r="AD51" s="30"/>
      <c r="AE51" s="30"/>
    </row>
    <row r="52" customFormat="false" ht="28.25" hidden="false" customHeight="true" outlineLevel="0" collapsed="false">
      <c r="A52" s="31" t="s">
        <v>72</v>
      </c>
      <c r="B52" s="31"/>
      <c r="C52" s="31"/>
      <c r="D52" s="31"/>
      <c r="E52" s="31"/>
      <c r="F52" s="32" t="n">
        <v>44084</v>
      </c>
      <c r="G52" s="25" t="s">
        <v>73</v>
      </c>
      <c r="H52" s="33" t="n">
        <v>5.375</v>
      </c>
      <c r="I52" s="34" t="s">
        <v>40</v>
      </c>
      <c r="J52" s="35" t="n">
        <v>7.215</v>
      </c>
      <c r="K52" s="89" t="s">
        <v>74</v>
      </c>
      <c r="L52" s="34"/>
      <c r="M52" s="35"/>
      <c r="N52" s="33" t="n">
        <v>2.542</v>
      </c>
      <c r="O52" s="34" t="s">
        <v>40</v>
      </c>
      <c r="P52" s="35" t="n">
        <v>2.395</v>
      </c>
      <c r="Q52" s="89" t="s">
        <v>75</v>
      </c>
      <c r="R52" s="34"/>
      <c r="S52" s="35"/>
      <c r="T52" s="33" t="n">
        <v>69.281</v>
      </c>
      <c r="U52" s="34" t="s">
        <v>40</v>
      </c>
      <c r="V52" s="35" t="n">
        <v>72.04</v>
      </c>
      <c r="W52" s="51" t="s">
        <v>76</v>
      </c>
      <c r="X52" s="34"/>
      <c r="Y52" s="38"/>
      <c r="Z52" s="89" t="s">
        <v>77</v>
      </c>
      <c r="AA52" s="34"/>
      <c r="AB52" s="35"/>
      <c r="AC52" s="40"/>
      <c r="AD52" s="40"/>
      <c r="AE52" s="40"/>
    </row>
    <row r="53" customFormat="false" ht="28.4" hidden="false" customHeight="true" outlineLevel="0" collapsed="false">
      <c r="A53" s="31"/>
      <c r="B53" s="31"/>
      <c r="C53" s="31"/>
      <c r="D53" s="31"/>
      <c r="E53" s="31"/>
      <c r="F53" s="32"/>
      <c r="G53" s="25" t="s">
        <v>78</v>
      </c>
      <c r="H53" s="102" t="str">
        <f aca="false">ROUND(H52*81/1000,2)&amp;" ppb"</f>
        <v>0.44 ppb</v>
      </c>
      <c r="I53" s="34" t="s">
        <v>40</v>
      </c>
      <c r="J53" s="103" t="str">
        <f aca="false">ROUND(J52*81/1000,2)&amp;" ppb"</f>
        <v>0.58 ppb</v>
      </c>
      <c r="K53" s="102" t="str">
        <f aca="false">"&lt;"&amp;ROUND(RIGHT(K52,LEN(K52)-1)*81/1000,2)&amp;" ppb"</f>
        <v>&lt;10.35 ppb</v>
      </c>
      <c r="L53" s="34"/>
      <c r="M53" s="103"/>
      <c r="N53" s="102" t="str">
        <f aca="false">ROUND(N52*1760/1000,2)&amp;" ppb"</f>
        <v>4.47 ppb</v>
      </c>
      <c r="O53" s="34" t="s">
        <v>40</v>
      </c>
      <c r="P53" s="103" t="str">
        <f aca="false">ROUND(P52*1760/1000,2)&amp;" ppb"</f>
        <v>4.22 ppb</v>
      </c>
      <c r="Q53" s="102" t="str">
        <f aca="false">"&lt;"&amp;ROUND(RIGHT(Q52,LEN(Q52)-1)*246/1000,2)&amp;" ppb"</f>
        <v>&lt;2.25 ppb</v>
      </c>
      <c r="R53" s="34"/>
      <c r="S53" s="53"/>
      <c r="T53" s="102" t="str">
        <f aca="false">ROUND(T52*32300/1000,2)&amp;" ppb"</f>
        <v>2237.78 ppb</v>
      </c>
      <c r="U53" s="34" t="s">
        <v>40</v>
      </c>
      <c r="V53" s="103" t="str">
        <f aca="false">ROUND(V52*32300/1000,2)&amp;" ppb"</f>
        <v>2326.89 ppb</v>
      </c>
      <c r="W53" s="52"/>
      <c r="X53" s="34"/>
      <c r="Y53" s="53"/>
      <c r="Z53" s="52"/>
      <c r="AA53" s="34"/>
      <c r="AB53" s="53"/>
      <c r="AC53" s="54"/>
      <c r="AD53" s="34"/>
      <c r="AE53" s="55"/>
    </row>
    <row r="54" customFormat="false" ht="30" hidden="false" customHeight="true" outlineLevel="0" collapsed="false">
      <c r="A54" s="31"/>
      <c r="B54" s="31"/>
      <c r="C54" s="31"/>
      <c r="D54" s="31"/>
      <c r="E54" s="31"/>
      <c r="F54" s="32"/>
      <c r="G54" s="41" t="s">
        <v>29</v>
      </c>
      <c r="H54" s="42" t="s">
        <v>41</v>
      </c>
      <c r="I54" s="42"/>
      <c r="J54" s="42"/>
      <c r="K54" s="26"/>
      <c r="L54" s="27" t="s">
        <v>42</v>
      </c>
      <c r="M54" s="28"/>
      <c r="N54" s="43"/>
      <c r="O54" s="27" t="s">
        <v>43</v>
      </c>
      <c r="P54" s="44"/>
      <c r="Q54" s="43"/>
      <c r="R54" s="27" t="s">
        <v>44</v>
      </c>
      <c r="S54" s="44"/>
      <c r="T54" s="29"/>
      <c r="U54" s="27"/>
      <c r="V54" s="45"/>
      <c r="W54" s="29"/>
      <c r="X54" s="27"/>
      <c r="Y54" s="45"/>
      <c r="Z54" s="29"/>
      <c r="AA54" s="27"/>
      <c r="AB54" s="45"/>
      <c r="AC54" s="26"/>
      <c r="AD54" s="27"/>
      <c r="AE54" s="28"/>
    </row>
    <row r="55" customFormat="false" ht="27.6" hidden="false" customHeight="true" outlineLevel="0" collapsed="false">
      <c r="A55" s="90"/>
      <c r="B55" s="90"/>
      <c r="C55" s="31"/>
      <c r="D55" s="31"/>
      <c r="E55" s="31"/>
      <c r="F55" s="32"/>
      <c r="G55" s="25" t="s">
        <v>73</v>
      </c>
      <c r="H55" s="33" t="n">
        <v>140700</v>
      </c>
      <c r="I55" s="39" t="s">
        <v>40</v>
      </c>
      <c r="J55" s="49" t="n">
        <v>38520</v>
      </c>
      <c r="K55" s="89" t="s">
        <v>79</v>
      </c>
      <c r="L55" s="39"/>
      <c r="M55" s="49"/>
      <c r="N55" s="89" t="s">
        <v>80</v>
      </c>
      <c r="O55" s="39"/>
      <c r="P55" s="35"/>
      <c r="Q55" s="89" t="s">
        <v>81</v>
      </c>
      <c r="R55" s="39"/>
      <c r="S55" s="35"/>
      <c r="T55" s="52"/>
      <c r="U55" s="91"/>
      <c r="V55" s="91"/>
      <c r="W55" s="52"/>
      <c r="X55" s="34"/>
      <c r="Y55" s="35"/>
      <c r="Z55" s="54"/>
      <c r="AA55" s="34"/>
      <c r="AB55" s="55"/>
      <c r="AC55" s="52"/>
      <c r="AD55" s="34"/>
      <c r="AE55" s="35"/>
    </row>
    <row r="56" customFormat="false" ht="29.2" hidden="false" customHeight="true" outlineLevel="0" collapsed="false">
      <c r="A56" s="104"/>
      <c r="B56" s="104"/>
      <c r="C56" s="46"/>
      <c r="D56" s="46"/>
      <c r="E56" s="46"/>
      <c r="F56" s="47"/>
      <c r="G56" s="25" t="s">
        <v>78</v>
      </c>
      <c r="H56" s="102" t="str">
        <f aca="false">ROUND(H55*81/1000000,2)&amp;" ppm"</f>
        <v>11.4 ppm</v>
      </c>
      <c r="I56" s="34" t="s">
        <v>40</v>
      </c>
      <c r="J56" s="103" t="str">
        <f aca="false">ROUND(J55*81/1000000,2)&amp;" ppm"</f>
        <v>3.12 ppm</v>
      </c>
      <c r="K56" s="52"/>
      <c r="L56" s="39"/>
      <c r="M56" s="53"/>
      <c r="N56" s="33"/>
      <c r="O56" s="34"/>
      <c r="P56" s="35"/>
      <c r="Q56" s="102" t="str">
        <f aca="false">"&lt;"&amp;ROUND(RIGHT(Q55,LEN(Q55)-1)*246/1000,2)&amp;" ppb"</f>
        <v>&lt;3.69 ppb</v>
      </c>
      <c r="R56" s="34"/>
      <c r="S56" s="103"/>
      <c r="T56" s="52"/>
      <c r="U56" s="53"/>
      <c r="V56" s="53"/>
      <c r="W56" s="33"/>
      <c r="X56" s="34"/>
      <c r="Y56" s="53"/>
      <c r="Z56" s="54"/>
      <c r="AA56" s="53"/>
      <c r="AB56" s="53"/>
      <c r="AC56" s="52"/>
      <c r="AD56" s="34"/>
      <c r="AE56" s="53"/>
    </row>
    <row r="57" customFormat="false" ht="34.3" hidden="false" customHeight="true" outlineLevel="0" collapsed="false">
      <c r="A57" s="105" t="s">
        <v>82</v>
      </c>
      <c r="B57" s="56" t="s">
        <v>83</v>
      </c>
      <c r="C57" s="106" t="s">
        <v>84</v>
      </c>
      <c r="D57" s="58" t="n">
        <v>11.639</v>
      </c>
      <c r="E57" s="59" t="n">
        <v>200910</v>
      </c>
      <c r="F57" s="60" t="n">
        <v>44084</v>
      </c>
      <c r="G57" s="61" t="s">
        <v>29</v>
      </c>
      <c r="H57" s="26"/>
      <c r="I57" s="27" t="s">
        <v>30</v>
      </c>
      <c r="J57" s="28"/>
      <c r="K57" s="26"/>
      <c r="L57" s="27" t="s">
        <v>31</v>
      </c>
      <c r="M57" s="28"/>
      <c r="N57" s="26"/>
      <c r="O57" s="27" t="s">
        <v>32</v>
      </c>
      <c r="P57" s="28"/>
      <c r="Q57" s="26"/>
      <c r="R57" s="27" t="s">
        <v>33</v>
      </c>
      <c r="S57" s="28"/>
      <c r="T57" s="29"/>
      <c r="U57" s="27" t="s">
        <v>34</v>
      </c>
      <c r="V57" s="28"/>
      <c r="W57" s="26"/>
      <c r="X57" s="27" t="s">
        <v>35</v>
      </c>
      <c r="Y57" s="28"/>
      <c r="Z57" s="26"/>
      <c r="AA57" s="27" t="s">
        <v>36</v>
      </c>
      <c r="AB57" s="28"/>
      <c r="AC57" s="30" t="s">
        <v>37</v>
      </c>
      <c r="AD57" s="30"/>
      <c r="AE57" s="30"/>
    </row>
    <row r="58" customFormat="false" ht="28.25" hidden="false" customHeight="true" outlineLevel="0" collapsed="false">
      <c r="A58" s="62" t="s">
        <v>85</v>
      </c>
      <c r="B58" s="62"/>
      <c r="C58" s="62"/>
      <c r="D58" s="62"/>
      <c r="E58" s="62"/>
      <c r="F58" s="63" t="n">
        <v>44096</v>
      </c>
      <c r="G58" s="61" t="s">
        <v>73</v>
      </c>
      <c r="H58" s="64" t="n">
        <v>4.669</v>
      </c>
      <c r="I58" s="65" t="s">
        <v>40</v>
      </c>
      <c r="J58" s="66" t="n">
        <v>20.77</v>
      </c>
      <c r="K58" s="107" t="s">
        <v>86</v>
      </c>
      <c r="L58" s="65"/>
      <c r="M58" s="66"/>
      <c r="N58" s="64" t="n">
        <v>6.185</v>
      </c>
      <c r="O58" s="65" t="s">
        <v>40</v>
      </c>
      <c r="P58" s="66" t="n">
        <v>6.586</v>
      </c>
      <c r="Q58" s="107" t="s">
        <v>87</v>
      </c>
      <c r="R58" s="65"/>
      <c r="S58" s="66"/>
      <c r="T58" s="64" t="n">
        <v>74.988</v>
      </c>
      <c r="U58" s="65" t="s">
        <v>40</v>
      </c>
      <c r="V58" s="66" t="n">
        <v>232.8</v>
      </c>
      <c r="W58" s="107" t="s">
        <v>88</v>
      </c>
      <c r="X58" s="70"/>
      <c r="Y58" s="66"/>
      <c r="Z58" s="107" t="s">
        <v>89</v>
      </c>
      <c r="AA58" s="65"/>
      <c r="AB58" s="66"/>
      <c r="AC58" s="71"/>
      <c r="AD58" s="71"/>
      <c r="AE58" s="71"/>
    </row>
    <row r="59" customFormat="false" ht="28.4" hidden="false" customHeight="true" outlineLevel="0" collapsed="false">
      <c r="A59" s="62"/>
      <c r="B59" s="62"/>
      <c r="C59" s="62"/>
      <c r="D59" s="62"/>
      <c r="E59" s="62"/>
      <c r="F59" s="63"/>
      <c r="G59" s="61" t="s">
        <v>78</v>
      </c>
      <c r="H59" s="108" t="str">
        <f aca="false">ROUND(H58*81/1000,2)&amp;" ppb"</f>
        <v>0.38 ppb</v>
      </c>
      <c r="I59" s="65" t="s">
        <v>40</v>
      </c>
      <c r="J59" s="109" t="str">
        <f aca="false">ROUND(J58*81/1000,2)&amp;" ppb"</f>
        <v>1.68 ppb</v>
      </c>
      <c r="K59" s="108" t="str">
        <f aca="false">"&lt;"&amp;ROUND(RIGHT(K58,LEN(K58)-1)*81/1000,2)&amp;" ppb"</f>
        <v>&lt;34.25 ppb</v>
      </c>
      <c r="L59" s="65"/>
      <c r="M59" s="109"/>
      <c r="N59" s="108" t="str">
        <f aca="false">ROUND(N58*1760/1000,2)&amp;" ppb"</f>
        <v>10.89 ppb</v>
      </c>
      <c r="O59" s="65" t="s">
        <v>40</v>
      </c>
      <c r="P59" s="109" t="str">
        <f aca="false">ROUND(P58*1760/1000,2)&amp;" ppb"</f>
        <v>11.59 ppb</v>
      </c>
      <c r="Q59" s="108" t="str">
        <f aca="false">"&lt;"&amp;ROUND(RIGHT(Q58,LEN(Q58)-1)*246/1000,2)&amp;" ppb"</f>
        <v>&lt;6.88 ppb</v>
      </c>
      <c r="R59" s="65"/>
      <c r="S59" s="109"/>
      <c r="T59" s="108" t="str">
        <f aca="false">ROUND(T58*32300/1000000,2)&amp;" ppm"</f>
        <v>2.42 ppm</v>
      </c>
      <c r="U59" s="65" t="s">
        <v>40</v>
      </c>
      <c r="V59" s="109" t="str">
        <f aca="false">ROUND(V58*32300/1000000,2)&amp;" ppm"</f>
        <v>7.52 ppm</v>
      </c>
      <c r="W59" s="79"/>
      <c r="X59" s="65"/>
      <c r="Y59" s="80"/>
      <c r="Z59" s="79"/>
      <c r="AA59" s="65"/>
      <c r="AB59" s="80"/>
      <c r="AC59" s="81"/>
      <c r="AD59" s="65"/>
      <c r="AE59" s="82"/>
    </row>
    <row r="60" customFormat="false" ht="30" hidden="false" customHeight="true" outlineLevel="0" collapsed="false">
      <c r="A60" s="62"/>
      <c r="B60" s="62"/>
      <c r="C60" s="62"/>
      <c r="D60" s="62"/>
      <c r="E60" s="62"/>
      <c r="F60" s="63"/>
      <c r="G60" s="72" t="s">
        <v>29</v>
      </c>
      <c r="H60" s="42" t="s">
        <v>41</v>
      </c>
      <c r="I60" s="42"/>
      <c r="J60" s="42"/>
      <c r="K60" s="26"/>
      <c r="L60" s="27" t="s">
        <v>42</v>
      </c>
      <c r="M60" s="28"/>
      <c r="N60" s="43"/>
      <c r="O60" s="27" t="s">
        <v>43</v>
      </c>
      <c r="P60" s="44"/>
      <c r="Q60" s="43"/>
      <c r="R60" s="27" t="s">
        <v>44</v>
      </c>
      <c r="S60" s="44"/>
      <c r="T60" s="29"/>
      <c r="U60" s="27"/>
      <c r="V60" s="45"/>
      <c r="W60" s="29"/>
      <c r="X60" s="27"/>
      <c r="Y60" s="45"/>
      <c r="Z60" s="29"/>
      <c r="AA60" s="27"/>
      <c r="AB60" s="45"/>
      <c r="AC60" s="26"/>
      <c r="AD60" s="27"/>
      <c r="AE60" s="28"/>
    </row>
    <row r="61" customFormat="false" ht="27.6" hidden="false" customHeight="true" outlineLevel="0" collapsed="false">
      <c r="A61" s="110"/>
      <c r="B61" s="110"/>
      <c r="C61" s="62"/>
      <c r="D61" s="62"/>
      <c r="E61" s="62"/>
      <c r="F61" s="63"/>
      <c r="G61" s="61" t="s">
        <v>73</v>
      </c>
      <c r="H61" s="64" t="n">
        <v>148160</v>
      </c>
      <c r="I61" s="70" t="s">
        <v>40</v>
      </c>
      <c r="J61" s="76" t="n">
        <v>69770</v>
      </c>
      <c r="K61" s="64" t="n">
        <v>132.14</v>
      </c>
      <c r="L61" s="70" t="s">
        <v>40</v>
      </c>
      <c r="M61" s="76" t="n">
        <v>84.27</v>
      </c>
      <c r="N61" s="107" t="s">
        <v>90</v>
      </c>
      <c r="O61" s="70"/>
      <c r="P61" s="66"/>
      <c r="Q61" s="107" t="s">
        <v>91</v>
      </c>
      <c r="R61" s="70"/>
      <c r="S61" s="66"/>
      <c r="T61" s="79"/>
      <c r="U61" s="111"/>
      <c r="V61" s="111"/>
      <c r="W61" s="79"/>
      <c r="X61" s="65"/>
      <c r="Y61" s="66"/>
      <c r="Z61" s="81"/>
      <c r="AA61" s="65"/>
      <c r="AB61" s="82"/>
      <c r="AC61" s="79"/>
      <c r="AD61" s="65"/>
      <c r="AE61" s="66"/>
    </row>
    <row r="62" customFormat="false" ht="29.2" hidden="false" customHeight="true" outlineLevel="0" collapsed="false">
      <c r="A62" s="112"/>
      <c r="B62" s="112"/>
      <c r="C62" s="73"/>
      <c r="D62" s="73"/>
      <c r="E62" s="73"/>
      <c r="F62" s="74"/>
      <c r="G62" s="61" t="s">
        <v>78</v>
      </c>
      <c r="H62" s="108" t="str">
        <f aca="false">ROUND(H61*81/1000000,2)&amp;" ppm"</f>
        <v>12 ppm</v>
      </c>
      <c r="I62" s="65" t="s">
        <v>40</v>
      </c>
      <c r="J62" s="109" t="str">
        <f aca="false">ROUND(J61*81/1000000,2)&amp;" ppm"</f>
        <v>5.65 ppm</v>
      </c>
      <c r="K62" s="79"/>
      <c r="L62" s="70"/>
      <c r="M62" s="80"/>
      <c r="N62" s="64"/>
      <c r="O62" s="65"/>
      <c r="P62" s="66"/>
      <c r="Q62" s="108" t="str">
        <f aca="false">"&lt;"&amp;ROUND(RIGHT(Q61,LEN(Q61)-1)*246/1000,2)&amp;" ppb"</f>
        <v>&lt;10.57 ppb</v>
      </c>
      <c r="R62" s="65"/>
      <c r="S62" s="109"/>
      <c r="T62" s="108"/>
      <c r="U62" s="65"/>
      <c r="V62" s="109"/>
      <c r="W62" s="64"/>
      <c r="X62" s="65"/>
      <c r="Y62" s="80"/>
      <c r="Z62" s="81"/>
      <c r="AA62" s="80"/>
      <c r="AB62" s="80"/>
      <c r="AC62" s="79"/>
      <c r="AD62" s="65"/>
      <c r="AE62" s="80"/>
    </row>
    <row r="63" customFormat="false" ht="34.3" hidden="false" customHeight="true" outlineLevel="0" collapsed="false">
      <c r="A63" s="100" t="s">
        <v>92</v>
      </c>
      <c r="B63" s="20" t="s">
        <v>93</v>
      </c>
      <c r="C63" s="101" t="s">
        <v>94</v>
      </c>
      <c r="D63" s="22" t="n">
        <v>13.687</v>
      </c>
      <c r="E63" s="88" t="n">
        <v>200922</v>
      </c>
      <c r="F63" s="24" t="n">
        <v>44096</v>
      </c>
      <c r="G63" s="25" t="s">
        <v>29</v>
      </c>
      <c r="H63" s="26"/>
      <c r="I63" s="27" t="s">
        <v>30</v>
      </c>
      <c r="J63" s="28"/>
      <c r="K63" s="26"/>
      <c r="L63" s="27" t="s">
        <v>31</v>
      </c>
      <c r="M63" s="28"/>
      <c r="N63" s="26"/>
      <c r="O63" s="27" t="s">
        <v>32</v>
      </c>
      <c r="P63" s="28"/>
      <c r="Q63" s="26"/>
      <c r="R63" s="27" t="s">
        <v>33</v>
      </c>
      <c r="S63" s="28"/>
      <c r="T63" s="29"/>
      <c r="U63" s="27" t="s">
        <v>34</v>
      </c>
      <c r="V63" s="28"/>
      <c r="W63" s="26"/>
      <c r="X63" s="27" t="s">
        <v>35</v>
      </c>
      <c r="Y63" s="28"/>
      <c r="Z63" s="26"/>
      <c r="AA63" s="27" t="s">
        <v>36</v>
      </c>
      <c r="AB63" s="28"/>
      <c r="AC63" s="30" t="s">
        <v>37</v>
      </c>
      <c r="AD63" s="30"/>
      <c r="AE63" s="30"/>
    </row>
    <row r="64" customFormat="false" ht="28.25" hidden="false" customHeight="true" outlineLevel="0" collapsed="false">
      <c r="A64" s="31" t="s">
        <v>95</v>
      </c>
      <c r="B64" s="31"/>
      <c r="C64" s="31"/>
      <c r="D64" s="31"/>
      <c r="E64" s="31"/>
      <c r="F64" s="32" t="n">
        <v>44110</v>
      </c>
      <c r="G64" s="25" t="s">
        <v>73</v>
      </c>
      <c r="H64" s="89" t="s">
        <v>96</v>
      </c>
      <c r="I64" s="34"/>
      <c r="J64" s="35"/>
      <c r="K64" s="89" t="s">
        <v>97</v>
      </c>
      <c r="L64" s="34"/>
      <c r="M64" s="35"/>
      <c r="N64" s="89" t="s">
        <v>98</v>
      </c>
      <c r="O64" s="34"/>
      <c r="P64" s="35"/>
      <c r="Q64" s="33" t="n">
        <v>6.695</v>
      </c>
      <c r="R64" s="34" t="s">
        <v>40</v>
      </c>
      <c r="S64" s="35" t="n">
        <v>9.819</v>
      </c>
      <c r="T64" s="89" t="s">
        <v>99</v>
      </c>
      <c r="U64" s="34"/>
      <c r="V64" s="35"/>
      <c r="W64" s="33" t="n">
        <v>9.1666</v>
      </c>
      <c r="X64" s="39" t="s">
        <v>40</v>
      </c>
      <c r="Y64" s="35" t="n">
        <v>6.88</v>
      </c>
      <c r="Z64" s="89" t="s">
        <v>100</v>
      </c>
      <c r="AA64" s="34"/>
      <c r="AB64" s="35"/>
      <c r="AC64" s="40"/>
      <c r="AD64" s="40"/>
      <c r="AE64" s="40"/>
    </row>
    <row r="65" customFormat="false" ht="28.4" hidden="false" customHeight="true" outlineLevel="0" collapsed="false">
      <c r="A65" s="31"/>
      <c r="B65" s="31"/>
      <c r="C65" s="31"/>
      <c r="D65" s="31"/>
      <c r="E65" s="31"/>
      <c r="F65" s="32"/>
      <c r="G65" s="25" t="s">
        <v>78</v>
      </c>
      <c r="H65" s="102" t="str">
        <f aca="false">"&lt;"&amp;ROUND(RIGHT(H64,LEN(H64)-1)*81/1000,2)&amp;" ppb"</f>
        <v>&lt;1.07 ppb</v>
      </c>
      <c r="I65" s="34"/>
      <c r="J65" s="103"/>
      <c r="K65" s="102" t="str">
        <f aca="false">"&lt;"&amp;ROUND(RIGHT(K64,LEN(K64)-1)*81/1000,2)&amp;" ppb"</f>
        <v>&lt;10.34 ppb</v>
      </c>
      <c r="L65" s="34"/>
      <c r="M65" s="103"/>
      <c r="N65" s="102" t="str">
        <f aca="false">"&lt;"&amp;ROUND(RIGHT(N64,LEN(N64)-1)*1760/1000,2)&amp;" ppb"</f>
        <v>&lt;6.85 ppb</v>
      </c>
      <c r="O65" s="34"/>
      <c r="P65" s="103"/>
      <c r="Q65" s="102" t="str">
        <f aca="false">ROUND(Q64*246/1000,2)&amp;" ppb"</f>
        <v>1.65 ppb</v>
      </c>
      <c r="R65" s="34" t="s">
        <v>40</v>
      </c>
      <c r="S65" s="103" t="str">
        <f aca="false">ROUND(S64*246/1000,2)&amp;" ppb"</f>
        <v>2.42 ppb</v>
      </c>
      <c r="T65" s="102" t="str">
        <f aca="false">"&lt;"&amp;ROUND(RIGHT(T64,LEN(T64)-1)*32300/1000000,2)&amp;" ppm"</f>
        <v>&lt;4.8 ppm</v>
      </c>
      <c r="U65" s="34"/>
      <c r="V65" s="103"/>
      <c r="W65" s="52"/>
      <c r="X65" s="34"/>
      <c r="Y65" s="53"/>
      <c r="Z65" s="52"/>
      <c r="AA65" s="34"/>
      <c r="AB65" s="53"/>
      <c r="AC65" s="54"/>
      <c r="AD65" s="34"/>
      <c r="AE65" s="55"/>
    </row>
    <row r="66" customFormat="false" ht="30" hidden="false" customHeight="true" outlineLevel="0" collapsed="false">
      <c r="A66" s="31"/>
      <c r="B66" s="31"/>
      <c r="C66" s="31"/>
      <c r="D66" s="31"/>
      <c r="E66" s="31"/>
      <c r="F66" s="32"/>
      <c r="G66" s="41" t="s">
        <v>29</v>
      </c>
      <c r="H66" s="42" t="s">
        <v>41</v>
      </c>
      <c r="I66" s="42"/>
      <c r="J66" s="42"/>
      <c r="K66" s="26"/>
      <c r="L66" s="27" t="s">
        <v>42</v>
      </c>
      <c r="M66" s="28"/>
      <c r="N66" s="43"/>
      <c r="O66" s="27" t="s">
        <v>43</v>
      </c>
      <c r="P66" s="44"/>
      <c r="Q66" s="43"/>
      <c r="R66" s="27" t="s">
        <v>44</v>
      </c>
      <c r="S66" s="44"/>
      <c r="T66" s="29"/>
      <c r="U66" s="27" t="s">
        <v>101</v>
      </c>
      <c r="V66" s="45"/>
      <c r="W66" s="29"/>
      <c r="X66" s="27" t="s">
        <v>102</v>
      </c>
      <c r="Y66" s="45"/>
      <c r="Z66" s="29"/>
      <c r="AA66" s="27"/>
      <c r="AB66" s="45"/>
      <c r="AC66" s="26"/>
      <c r="AD66" s="27"/>
      <c r="AE66" s="28"/>
    </row>
    <row r="67" customFormat="false" ht="27.6" hidden="false" customHeight="true" outlineLevel="0" collapsed="false">
      <c r="A67" s="90"/>
      <c r="B67" s="90"/>
      <c r="C67" s="31"/>
      <c r="D67" s="31"/>
      <c r="E67" s="31"/>
      <c r="F67" s="32"/>
      <c r="G67" s="25" t="s">
        <v>73</v>
      </c>
      <c r="H67" s="33" t="n">
        <v>143110</v>
      </c>
      <c r="I67" s="39" t="s">
        <v>40</v>
      </c>
      <c r="J67" s="49" t="n">
        <v>62600</v>
      </c>
      <c r="K67" s="33" t="n">
        <v>3.3293</v>
      </c>
      <c r="L67" s="39" t="s">
        <v>40</v>
      </c>
      <c r="M67" s="49" t="n">
        <v>41.87</v>
      </c>
      <c r="N67" s="33" t="n">
        <v>2.5467</v>
      </c>
      <c r="O67" s="39" t="s">
        <v>40</v>
      </c>
      <c r="P67" s="35" t="n">
        <v>4.666</v>
      </c>
      <c r="Q67" s="33" t="n">
        <v>21.23</v>
      </c>
      <c r="R67" s="39" t="s">
        <v>40</v>
      </c>
      <c r="S67" s="35" t="n">
        <v>16.07</v>
      </c>
      <c r="T67" s="33" t="n">
        <v>0.54315</v>
      </c>
      <c r="U67" s="34" t="s">
        <v>40</v>
      </c>
      <c r="V67" s="35" t="n">
        <v>3.654</v>
      </c>
      <c r="W67" s="33" t="n">
        <v>7.049</v>
      </c>
      <c r="X67" s="34" t="s">
        <v>40</v>
      </c>
      <c r="Y67" s="35" t="n">
        <v>6.27</v>
      </c>
      <c r="Z67" s="54"/>
      <c r="AA67" s="34"/>
      <c r="AB67" s="55"/>
      <c r="AC67" s="52"/>
      <c r="AD67" s="34"/>
      <c r="AE67" s="35"/>
    </row>
    <row r="68" customFormat="false" ht="29.2" hidden="false" customHeight="true" outlineLevel="0" collapsed="false">
      <c r="A68" s="104"/>
      <c r="B68" s="104"/>
      <c r="C68" s="46"/>
      <c r="D68" s="46"/>
      <c r="E68" s="46"/>
      <c r="F68" s="47"/>
      <c r="G68" s="25" t="s">
        <v>78</v>
      </c>
      <c r="H68" s="102" t="str">
        <f aca="false">ROUND(H67*81/1000000,2)&amp;" ppm"</f>
        <v>11.59 ppm</v>
      </c>
      <c r="I68" s="34" t="s">
        <v>40</v>
      </c>
      <c r="J68" s="103" t="str">
        <f aca="false">ROUND(J67*81/1000000,2)&amp;" ppm"</f>
        <v>5.07 ppm</v>
      </c>
      <c r="K68" s="52"/>
      <c r="L68" s="39"/>
      <c r="M68" s="53"/>
      <c r="N68" s="33"/>
      <c r="O68" s="34"/>
      <c r="P68" s="35"/>
      <c r="Q68" s="102" t="str">
        <f aca="false">ROUND(Q67*246/1000,2)&amp;" ppb"</f>
        <v>5.22 ppb</v>
      </c>
      <c r="R68" s="34" t="s">
        <v>40</v>
      </c>
      <c r="S68" s="103" t="str">
        <f aca="false">ROUND(S67*246/1000,2)&amp;" ppb"</f>
        <v>3.95 ppb</v>
      </c>
      <c r="T68" s="52"/>
      <c r="U68" s="53"/>
      <c r="V68" s="53"/>
      <c r="W68" s="33"/>
      <c r="X68" s="34"/>
      <c r="Y68" s="53"/>
      <c r="Z68" s="54"/>
      <c r="AA68" s="53"/>
      <c r="AB68" s="53"/>
      <c r="AC68" s="52"/>
      <c r="AD68" s="34"/>
      <c r="AE68" s="53"/>
    </row>
    <row r="69" customFormat="false" ht="44" hidden="false" customHeight="true" outlineLevel="0" collapsed="false">
      <c r="A69" s="105" t="s">
        <v>103</v>
      </c>
      <c r="B69" s="56" t="s">
        <v>104</v>
      </c>
      <c r="C69" s="106" t="s">
        <v>105</v>
      </c>
      <c r="D69" s="58" t="n">
        <v>25.61</v>
      </c>
      <c r="E69" s="87" t="s">
        <v>106</v>
      </c>
      <c r="F69" s="60" t="n">
        <v>44307</v>
      </c>
      <c r="G69" s="61" t="s">
        <v>29</v>
      </c>
      <c r="H69" s="26"/>
      <c r="I69" s="27" t="s">
        <v>30</v>
      </c>
      <c r="J69" s="28"/>
      <c r="K69" s="26"/>
      <c r="L69" s="27" t="s">
        <v>31</v>
      </c>
      <c r="M69" s="28"/>
      <c r="N69" s="26"/>
      <c r="O69" s="27" t="s">
        <v>32</v>
      </c>
      <c r="P69" s="28"/>
      <c r="Q69" s="26"/>
      <c r="R69" s="27" t="s">
        <v>33</v>
      </c>
      <c r="S69" s="28"/>
      <c r="T69" s="29"/>
      <c r="U69" s="27" t="s">
        <v>34</v>
      </c>
      <c r="V69" s="28"/>
      <c r="W69" s="26"/>
      <c r="X69" s="27" t="s">
        <v>35</v>
      </c>
      <c r="Y69" s="28"/>
      <c r="Z69" s="26"/>
      <c r="AA69" s="27" t="s">
        <v>36</v>
      </c>
      <c r="AB69" s="28"/>
      <c r="AC69" s="30" t="s">
        <v>37</v>
      </c>
      <c r="AD69" s="30"/>
      <c r="AE69" s="30"/>
    </row>
    <row r="70" customFormat="false" ht="28.25" hidden="false" customHeight="true" outlineLevel="0" collapsed="false">
      <c r="A70" s="62" t="s">
        <v>107</v>
      </c>
      <c r="B70" s="62"/>
      <c r="C70" s="62" t="s">
        <v>108</v>
      </c>
      <c r="D70" s="62"/>
      <c r="E70" s="113"/>
      <c r="F70" s="63" t="n">
        <v>44333</v>
      </c>
      <c r="G70" s="61" t="s">
        <v>73</v>
      </c>
      <c r="H70" s="64" t="n">
        <v>1504</v>
      </c>
      <c r="I70" s="65" t="s">
        <v>40</v>
      </c>
      <c r="J70" s="66" t="n">
        <v>45.52</v>
      </c>
      <c r="K70" s="64" t="n">
        <v>4544</v>
      </c>
      <c r="L70" s="65" t="s">
        <v>40</v>
      </c>
      <c r="M70" s="66" t="n">
        <v>459.1</v>
      </c>
      <c r="N70" s="64" t="n">
        <v>89.11</v>
      </c>
      <c r="O70" s="65" t="s">
        <v>40</v>
      </c>
      <c r="P70" s="66" t="n">
        <v>7.122</v>
      </c>
      <c r="Q70" s="64" t="n">
        <v>2226</v>
      </c>
      <c r="R70" s="65" t="s">
        <v>40</v>
      </c>
      <c r="S70" s="66" t="n">
        <v>71.56</v>
      </c>
      <c r="T70" s="64" t="n">
        <v>4239.8</v>
      </c>
      <c r="U70" s="65" t="s">
        <v>40</v>
      </c>
      <c r="V70" s="66" t="n">
        <v>321.9</v>
      </c>
      <c r="W70" s="107" t="s">
        <v>109</v>
      </c>
      <c r="X70" s="70"/>
      <c r="Y70" s="66"/>
      <c r="Z70" s="107" t="s">
        <v>110</v>
      </c>
      <c r="AA70" s="65"/>
      <c r="AB70" s="66"/>
      <c r="AC70" s="71"/>
      <c r="AD70" s="71"/>
      <c r="AE70" s="71"/>
    </row>
    <row r="71" customFormat="false" ht="28.4" hidden="false" customHeight="true" outlineLevel="0" collapsed="false">
      <c r="A71" s="62"/>
      <c r="B71" s="62"/>
      <c r="C71" s="62"/>
      <c r="D71" s="62"/>
      <c r="E71" s="113"/>
      <c r="F71" s="63"/>
      <c r="G71" s="61" t="s">
        <v>78</v>
      </c>
      <c r="H71" s="108" t="str">
        <f aca="false">ROUND(H70*81/1000,2)&amp;" ppb"</f>
        <v>121.82 ppb</v>
      </c>
      <c r="I71" s="65" t="s">
        <v>40</v>
      </c>
      <c r="J71" s="109" t="str">
        <f aca="false">ROUND(J70*81/1000,2)&amp;" ppb"</f>
        <v>3.69 ppb</v>
      </c>
      <c r="K71" s="108" t="str">
        <f aca="false">ROUND(K70*81/1000,2)&amp;" ppb"</f>
        <v>368.06 ppb</v>
      </c>
      <c r="L71" s="65" t="s">
        <v>40</v>
      </c>
      <c r="M71" s="109" t="str">
        <f aca="false">ROUND(M70*81/1000,2)&amp;" ppb"</f>
        <v>37.19 ppb</v>
      </c>
      <c r="N71" s="108" t="str">
        <f aca="false">ROUND(N70*1760/1000,2)&amp;" ppb"</f>
        <v>156.83 ppb</v>
      </c>
      <c r="O71" s="65" t="s">
        <v>40</v>
      </c>
      <c r="P71" s="109" t="str">
        <f aca="false">ROUND(P70*1760/1000,2)&amp;" ppb"</f>
        <v>12.53 ppb</v>
      </c>
      <c r="Q71" s="108" t="str">
        <f aca="false">ROUND(Q70*246/1000,2)&amp;" ppb"</f>
        <v>547.6 ppb</v>
      </c>
      <c r="R71" s="65" t="s">
        <v>40</v>
      </c>
      <c r="S71" s="109" t="str">
        <f aca="false">ROUND(S70*246/1000,2)&amp;" ppb"</f>
        <v>17.6 ppb</v>
      </c>
      <c r="T71" s="108" t="str">
        <f aca="false">ROUND(T70*32300/1000000,2)&amp;" ppm"</f>
        <v>136.95 ppm</v>
      </c>
      <c r="U71" s="65" t="s">
        <v>40</v>
      </c>
      <c r="V71" s="109" t="str">
        <f aca="false">ROUND(V70*32300/1000000,2)&amp;" ppm"</f>
        <v>10.4 ppm</v>
      </c>
      <c r="W71" s="79"/>
      <c r="X71" s="65"/>
      <c r="Y71" s="80"/>
      <c r="Z71" s="79"/>
      <c r="AA71" s="65"/>
      <c r="AB71" s="80"/>
      <c r="AC71" s="81"/>
      <c r="AD71" s="65"/>
      <c r="AE71" s="82"/>
    </row>
    <row r="72" customFormat="false" ht="30" hidden="false" customHeight="true" outlineLevel="0" collapsed="false">
      <c r="A72" s="62"/>
      <c r="B72" s="62"/>
      <c r="C72" s="62"/>
      <c r="D72" s="62"/>
      <c r="E72" s="62"/>
      <c r="F72" s="63"/>
      <c r="G72" s="72" t="s">
        <v>29</v>
      </c>
      <c r="H72" s="42" t="s">
        <v>41</v>
      </c>
      <c r="I72" s="42"/>
      <c r="J72" s="42"/>
      <c r="K72" s="26"/>
      <c r="L72" s="27" t="s">
        <v>42</v>
      </c>
      <c r="M72" s="28"/>
      <c r="N72" s="43"/>
      <c r="O72" s="27" t="s">
        <v>43</v>
      </c>
      <c r="P72" s="44"/>
      <c r="Q72" s="43"/>
      <c r="R72" s="27" t="s">
        <v>44</v>
      </c>
      <c r="S72" s="44"/>
      <c r="T72" s="29"/>
      <c r="U72" s="27"/>
      <c r="V72" s="45"/>
      <c r="W72" s="29"/>
      <c r="X72" s="27"/>
      <c r="Y72" s="45"/>
      <c r="Z72" s="29"/>
      <c r="AA72" s="27"/>
      <c r="AB72" s="45"/>
      <c r="AC72" s="26"/>
      <c r="AD72" s="27"/>
      <c r="AE72" s="28"/>
    </row>
    <row r="73" customFormat="false" ht="27.6" hidden="false" customHeight="true" outlineLevel="0" collapsed="false">
      <c r="A73" s="110"/>
      <c r="B73" s="110"/>
      <c r="C73" s="62"/>
      <c r="D73" s="62"/>
      <c r="E73" s="62"/>
      <c r="F73" s="63"/>
      <c r="G73" s="61" t="s">
        <v>73</v>
      </c>
      <c r="H73" s="64" t="n">
        <v>259030</v>
      </c>
      <c r="I73" s="70" t="s">
        <v>40</v>
      </c>
      <c r="J73" s="66" t="n">
        <v>88590</v>
      </c>
      <c r="K73" s="107" t="s">
        <v>111</v>
      </c>
      <c r="L73" s="70"/>
      <c r="M73" s="76"/>
      <c r="N73" s="64" t="n">
        <v>12.595</v>
      </c>
      <c r="O73" s="70" t="s">
        <v>40</v>
      </c>
      <c r="P73" s="66" t="n">
        <v>9.45</v>
      </c>
      <c r="Q73" s="64" t="n">
        <v>2254</v>
      </c>
      <c r="R73" s="70" t="s">
        <v>40</v>
      </c>
      <c r="S73" s="66" t="n">
        <v>80.58</v>
      </c>
      <c r="T73" s="79"/>
      <c r="U73" s="111"/>
      <c r="V73" s="111"/>
      <c r="W73" s="79"/>
      <c r="X73" s="65"/>
      <c r="Y73" s="66"/>
      <c r="Z73" s="81"/>
      <c r="AA73" s="65"/>
      <c r="AB73" s="82"/>
      <c r="AC73" s="79"/>
      <c r="AD73" s="65"/>
      <c r="AE73" s="66"/>
    </row>
    <row r="74" customFormat="false" ht="29.2" hidden="false" customHeight="true" outlineLevel="0" collapsed="false">
      <c r="A74" s="112"/>
      <c r="B74" s="112"/>
      <c r="C74" s="73"/>
      <c r="D74" s="73"/>
      <c r="E74" s="73"/>
      <c r="F74" s="74"/>
      <c r="G74" s="61" t="s">
        <v>78</v>
      </c>
      <c r="H74" s="108" t="str">
        <f aca="false">ROUND(H73*81/1000000,2)&amp;" ppm"</f>
        <v>20.98 ppm</v>
      </c>
      <c r="I74" s="65" t="s">
        <v>40</v>
      </c>
      <c r="J74" s="109" t="str">
        <f aca="false">ROUND(J73*81/1000000,2)&amp;" ppm"</f>
        <v>7.18 ppm</v>
      </c>
      <c r="K74" s="79"/>
      <c r="L74" s="70"/>
      <c r="M74" s="80"/>
      <c r="N74" s="64"/>
      <c r="O74" s="65"/>
      <c r="P74" s="66"/>
      <c r="Q74" s="108" t="str">
        <f aca="false">ROUND(Q73*246/1000,2)&amp;" ppb"</f>
        <v>554.48 ppb</v>
      </c>
      <c r="R74" s="65" t="s">
        <v>40</v>
      </c>
      <c r="S74" s="109" t="str">
        <f aca="false">ROUND(S73*246/1000,2)&amp;" ppb"</f>
        <v>19.82 ppb</v>
      </c>
      <c r="T74" s="108"/>
      <c r="U74" s="65"/>
      <c r="V74" s="109"/>
      <c r="W74" s="64"/>
      <c r="X74" s="65"/>
      <c r="Y74" s="80"/>
      <c r="Z74" s="81"/>
      <c r="AA74" s="80"/>
      <c r="AB74" s="80"/>
      <c r="AC74" s="79"/>
      <c r="AD74" s="65"/>
      <c r="AE74" s="80"/>
    </row>
    <row r="75" customFormat="false" ht="41.75" hidden="false" customHeight="true" outlineLevel="0" collapsed="false">
      <c r="A75" s="100" t="s">
        <v>112</v>
      </c>
      <c r="B75" s="20" t="s">
        <v>113</v>
      </c>
      <c r="C75" s="101" t="s">
        <v>114</v>
      </c>
      <c r="D75" s="22" t="n">
        <v>5.088</v>
      </c>
      <c r="E75" s="88" t="s">
        <v>115</v>
      </c>
      <c r="F75" s="24" t="n">
        <v>45225</v>
      </c>
      <c r="G75" s="25" t="s">
        <v>29</v>
      </c>
      <c r="H75" s="26"/>
      <c r="I75" s="27" t="s">
        <v>30</v>
      </c>
      <c r="J75" s="28"/>
      <c r="K75" s="26"/>
      <c r="L75" s="27" t="s">
        <v>31</v>
      </c>
      <c r="M75" s="28"/>
      <c r="N75" s="26"/>
      <c r="O75" s="27" t="s">
        <v>32</v>
      </c>
      <c r="P75" s="28"/>
      <c r="Q75" s="26"/>
      <c r="R75" s="27" t="s">
        <v>33</v>
      </c>
      <c r="S75" s="28"/>
      <c r="T75" s="29"/>
      <c r="U75" s="27" t="s">
        <v>34</v>
      </c>
      <c r="V75" s="28"/>
      <c r="W75" s="26"/>
      <c r="X75" s="27" t="s">
        <v>35</v>
      </c>
      <c r="Y75" s="28"/>
      <c r="Z75" s="26"/>
      <c r="AA75" s="27" t="s">
        <v>36</v>
      </c>
      <c r="AB75" s="28"/>
      <c r="AC75" s="30" t="s">
        <v>37</v>
      </c>
      <c r="AD75" s="30"/>
      <c r="AE75" s="30"/>
    </row>
    <row r="76" customFormat="false" ht="28.25" hidden="false" customHeight="true" outlineLevel="0" collapsed="false">
      <c r="A76" s="31" t="s">
        <v>116</v>
      </c>
      <c r="B76" s="31" t="s">
        <v>117</v>
      </c>
      <c r="C76" s="31"/>
      <c r="D76" s="31"/>
      <c r="E76" s="31" t="n">
        <v>231030</v>
      </c>
      <c r="F76" s="32" t="n">
        <v>45230</v>
      </c>
      <c r="G76" s="25" t="s">
        <v>73</v>
      </c>
      <c r="H76" s="89" t="s">
        <v>118</v>
      </c>
      <c r="I76" s="34"/>
      <c r="J76" s="35"/>
      <c r="K76" s="33" t="n">
        <v>9577</v>
      </c>
      <c r="L76" s="34" t="s">
        <v>40</v>
      </c>
      <c r="M76" s="35" t="n">
        <v>4406</v>
      </c>
      <c r="N76" s="89" t="s">
        <v>119</v>
      </c>
      <c r="O76" s="34"/>
      <c r="P76" s="35"/>
      <c r="Q76" s="33" t="n">
        <v>570400</v>
      </c>
      <c r="R76" s="34" t="s">
        <v>40</v>
      </c>
      <c r="S76" s="35" t="n">
        <v>13220</v>
      </c>
      <c r="T76" s="33" t="n">
        <v>14541</v>
      </c>
      <c r="U76" s="34" t="s">
        <v>40</v>
      </c>
      <c r="V76" s="35" t="n">
        <v>902.7</v>
      </c>
      <c r="W76" s="33" t="n">
        <v>61.79</v>
      </c>
      <c r="X76" s="39" t="s">
        <v>40</v>
      </c>
      <c r="Y76" s="35" t="n">
        <v>71.9</v>
      </c>
      <c r="Z76" s="89" t="s">
        <v>120</v>
      </c>
      <c r="AA76" s="34"/>
      <c r="AB76" s="35"/>
      <c r="AC76" s="40"/>
      <c r="AD76" s="40"/>
      <c r="AE76" s="40"/>
    </row>
    <row r="77" customFormat="false" ht="28.4" hidden="false" customHeight="true" outlineLevel="0" collapsed="false">
      <c r="A77" s="31"/>
      <c r="B77" s="31" t="s">
        <v>121</v>
      </c>
      <c r="C77" s="31"/>
      <c r="D77" s="31"/>
      <c r="E77" s="31"/>
      <c r="F77" s="32"/>
      <c r="G77" s="25" t="s">
        <v>78</v>
      </c>
      <c r="H77" s="102" t="str">
        <f aca="false">"&lt;"&amp;ROUND(RIGHT(H76,LEN(H76)-1)*81/1000,2)&amp;" ppb"</f>
        <v>&lt;15.1 ppb</v>
      </c>
      <c r="I77" s="34"/>
      <c r="J77" s="103"/>
      <c r="K77" s="102" t="str">
        <f aca="false">ROUND(K76*81/1000,2)&amp;" ppb"</f>
        <v>775.74 ppb</v>
      </c>
      <c r="L77" s="34" t="s">
        <v>40</v>
      </c>
      <c r="M77" s="103" t="str">
        <f aca="false">ROUND(M76*81/1000,2)&amp;" ppb"</f>
        <v>356.89 ppb</v>
      </c>
      <c r="N77" s="102" t="str">
        <f aca="false">"&lt;"&amp;ROUND(RIGHT(N76,LEN(N76)-1)*1760/1000,2)&amp;" ppb"</f>
        <v>&lt;340.03 ppb</v>
      </c>
      <c r="O77" s="34"/>
      <c r="P77" s="103"/>
      <c r="Q77" s="102" t="str">
        <f aca="false">ROUND(Q76*246/1000000,2)&amp;" ppm"</f>
        <v>140.32 ppm</v>
      </c>
      <c r="R77" s="34" t="s">
        <v>40</v>
      </c>
      <c r="S77" s="103" t="str">
        <f aca="false">ROUND(S76*246/1000000,2)&amp;" ppm"</f>
        <v>3.25 ppm</v>
      </c>
      <c r="T77" s="102" t="str">
        <f aca="false">ROUND(T76*32300/1000000,2)&amp;" ppm"</f>
        <v>469.67 ppm</v>
      </c>
      <c r="U77" s="34" t="s">
        <v>40</v>
      </c>
      <c r="V77" s="103" t="str">
        <f aca="false">ROUND(V76*32300/1000000,2)&amp;" ppm"</f>
        <v>29.16 ppm</v>
      </c>
      <c r="W77" s="52"/>
      <c r="X77" s="34"/>
      <c r="Y77" s="53"/>
      <c r="Z77" s="52"/>
      <c r="AA77" s="34"/>
      <c r="AB77" s="53"/>
      <c r="AC77" s="54"/>
      <c r="AD77" s="34"/>
      <c r="AE77" s="55"/>
    </row>
    <row r="78" customFormat="false" ht="30" hidden="false" customHeight="true" outlineLevel="0" collapsed="false">
      <c r="A78" s="31"/>
      <c r="B78" s="31" t="s">
        <v>122</v>
      </c>
      <c r="C78" s="31"/>
      <c r="D78" s="31"/>
      <c r="E78" s="31"/>
      <c r="F78" s="32"/>
      <c r="G78" s="41" t="s">
        <v>29</v>
      </c>
      <c r="H78" s="42" t="s">
        <v>41</v>
      </c>
      <c r="I78" s="42"/>
      <c r="J78" s="42"/>
      <c r="K78" s="26"/>
      <c r="L78" s="27" t="s">
        <v>42</v>
      </c>
      <c r="M78" s="28"/>
      <c r="N78" s="43"/>
      <c r="O78" s="27" t="s">
        <v>43</v>
      </c>
      <c r="P78" s="44"/>
      <c r="Q78" s="43"/>
      <c r="R78" s="27" t="s">
        <v>44</v>
      </c>
      <c r="S78" s="44"/>
      <c r="T78" s="29"/>
      <c r="U78" s="27"/>
      <c r="V78" s="45"/>
      <c r="W78" s="29"/>
      <c r="X78" s="27"/>
      <c r="Y78" s="45"/>
      <c r="Z78" s="29"/>
      <c r="AA78" s="27"/>
      <c r="AB78" s="45"/>
      <c r="AC78" s="26"/>
      <c r="AD78" s="27"/>
      <c r="AE78" s="28"/>
    </row>
    <row r="79" customFormat="false" ht="27.6" hidden="false" customHeight="true" outlineLevel="0" collapsed="false">
      <c r="A79" s="90"/>
      <c r="B79" s="90"/>
      <c r="C79" s="31"/>
      <c r="D79" s="31"/>
      <c r="E79" s="31"/>
      <c r="F79" s="32"/>
      <c r="G79" s="25" t="s">
        <v>73</v>
      </c>
      <c r="H79" s="89" t="s">
        <v>123</v>
      </c>
      <c r="I79" s="39"/>
      <c r="J79" s="49"/>
      <c r="K79" s="33" t="n">
        <v>2903</v>
      </c>
      <c r="L79" s="39" t="s">
        <v>40</v>
      </c>
      <c r="M79" s="49" t="n">
        <v>633.1</v>
      </c>
      <c r="N79" s="33" t="n">
        <v>2985.6</v>
      </c>
      <c r="O79" s="39" t="s">
        <v>40</v>
      </c>
      <c r="P79" s="35" t="n">
        <v>182.1</v>
      </c>
      <c r="Q79" s="33" t="n">
        <v>207300</v>
      </c>
      <c r="R79" s="39" t="s">
        <v>40</v>
      </c>
      <c r="S79" s="35" t="n">
        <v>4975</v>
      </c>
      <c r="T79" s="33"/>
      <c r="U79" s="34"/>
      <c r="V79" s="35"/>
      <c r="W79" s="33"/>
      <c r="X79" s="34"/>
      <c r="Y79" s="35"/>
      <c r="Z79" s="54"/>
      <c r="AA79" s="34"/>
      <c r="AB79" s="55"/>
      <c r="AC79" s="52"/>
      <c r="AD79" s="34"/>
      <c r="AE79" s="35"/>
    </row>
    <row r="80" customFormat="false" ht="29.2" hidden="false" customHeight="true" outlineLevel="0" collapsed="false">
      <c r="A80" s="104"/>
      <c r="B80" s="104"/>
      <c r="C80" s="46"/>
      <c r="D80" s="46"/>
      <c r="E80" s="46"/>
      <c r="F80" s="47"/>
      <c r="G80" s="25" t="s">
        <v>78</v>
      </c>
      <c r="H80" s="102" t="str">
        <f aca="false">"&lt;"&amp;ROUND(RIGHT(H79,LEN(H79)-1)*81/1000000,2)&amp;" ppm"</f>
        <v>&lt;212.22 ppm</v>
      </c>
      <c r="I80" s="34"/>
      <c r="J80" s="103"/>
      <c r="K80" s="52"/>
      <c r="L80" s="39"/>
      <c r="M80" s="53"/>
      <c r="N80" s="33"/>
      <c r="O80" s="34"/>
      <c r="P80" s="35"/>
      <c r="Q80" s="102" t="str">
        <f aca="false">ROUND(Q79*246/1000000,2)&amp;" ppm"</f>
        <v>51 ppm</v>
      </c>
      <c r="R80" s="34" t="s">
        <v>40</v>
      </c>
      <c r="S80" s="103" t="str">
        <f aca="false">ROUND(S79*246/1000000,2)&amp;" ppm"</f>
        <v>1.22 ppm</v>
      </c>
      <c r="T80" s="52"/>
      <c r="U80" s="53"/>
      <c r="V80" s="53"/>
      <c r="W80" s="33"/>
      <c r="X80" s="34"/>
      <c r="Y80" s="53"/>
      <c r="Z80" s="54"/>
      <c r="AA80" s="53"/>
      <c r="AB80" s="53"/>
      <c r="AC80" s="52"/>
      <c r="AD80" s="34"/>
      <c r="AE80" s="53"/>
    </row>
    <row r="81" customFormat="false" ht="47" hidden="false" customHeight="true" outlineLevel="0" collapsed="false">
      <c r="A81" s="105" t="s">
        <v>124</v>
      </c>
      <c r="B81" s="56" t="s">
        <v>125</v>
      </c>
      <c r="C81" s="106" t="s">
        <v>126</v>
      </c>
      <c r="D81" s="58" t="n">
        <v>4.687</v>
      </c>
      <c r="E81" s="87" t="s">
        <v>127</v>
      </c>
      <c r="F81" s="60" t="n">
        <v>45230</v>
      </c>
      <c r="G81" s="61" t="s">
        <v>29</v>
      </c>
      <c r="H81" s="26"/>
      <c r="I81" s="27" t="s">
        <v>30</v>
      </c>
      <c r="J81" s="28"/>
      <c r="K81" s="26"/>
      <c r="L81" s="27" t="s">
        <v>31</v>
      </c>
      <c r="M81" s="28"/>
      <c r="N81" s="26"/>
      <c r="O81" s="27" t="s">
        <v>32</v>
      </c>
      <c r="P81" s="28"/>
      <c r="Q81" s="26"/>
      <c r="R81" s="27" t="s">
        <v>33</v>
      </c>
      <c r="S81" s="28"/>
      <c r="T81" s="29"/>
      <c r="U81" s="27" t="s">
        <v>34</v>
      </c>
      <c r="V81" s="28"/>
      <c r="W81" s="26"/>
      <c r="X81" s="27" t="s">
        <v>35</v>
      </c>
      <c r="Y81" s="28"/>
      <c r="Z81" s="26"/>
      <c r="AA81" s="27" t="s">
        <v>36</v>
      </c>
      <c r="AB81" s="28"/>
      <c r="AC81" s="30" t="s">
        <v>37</v>
      </c>
      <c r="AD81" s="30"/>
      <c r="AE81" s="30"/>
    </row>
    <row r="82" customFormat="false" ht="28.25" hidden="false" customHeight="true" outlineLevel="0" collapsed="false">
      <c r="A82" s="62" t="s">
        <v>116</v>
      </c>
      <c r="B82" s="62" t="s">
        <v>117</v>
      </c>
      <c r="C82" s="62"/>
      <c r="D82" s="62"/>
      <c r="E82" s="62"/>
      <c r="F82" s="63" t="n">
        <v>45235</v>
      </c>
      <c r="G82" s="61" t="s">
        <v>73</v>
      </c>
      <c r="H82" s="107" t="s">
        <v>128</v>
      </c>
      <c r="I82" s="65"/>
      <c r="J82" s="66"/>
      <c r="K82" s="64" t="n">
        <v>927.8</v>
      </c>
      <c r="L82" s="65" t="s">
        <v>40</v>
      </c>
      <c r="M82" s="66" t="n">
        <v>1908</v>
      </c>
      <c r="N82" s="64" t="n">
        <v>64.68</v>
      </c>
      <c r="O82" s="65" t="s">
        <v>40</v>
      </c>
      <c r="P82" s="66" t="n">
        <v>53.28</v>
      </c>
      <c r="Q82" s="64" t="n">
        <v>93870</v>
      </c>
      <c r="R82" s="65" t="s">
        <v>40</v>
      </c>
      <c r="S82" s="66" t="n">
        <v>2196</v>
      </c>
      <c r="T82" s="64" t="n">
        <v>7938.6</v>
      </c>
      <c r="U82" s="65" t="s">
        <v>40</v>
      </c>
      <c r="V82" s="66" t="n">
        <v>475.8</v>
      </c>
      <c r="W82" s="107" t="s">
        <v>129</v>
      </c>
      <c r="X82" s="70"/>
      <c r="Y82" s="66"/>
      <c r="Z82" s="107" t="s">
        <v>130</v>
      </c>
      <c r="AA82" s="65"/>
      <c r="AB82" s="66"/>
      <c r="AC82" s="71"/>
      <c r="AD82" s="71"/>
      <c r="AE82" s="71"/>
    </row>
    <row r="83" customFormat="false" ht="28.4" hidden="false" customHeight="true" outlineLevel="0" collapsed="false">
      <c r="A83" s="62"/>
      <c r="B83" s="62" t="s">
        <v>131</v>
      </c>
      <c r="C83" s="62"/>
      <c r="D83" s="62"/>
      <c r="E83" s="62"/>
      <c r="F83" s="63"/>
      <c r="G83" s="61" t="s">
        <v>78</v>
      </c>
      <c r="H83" s="108" t="str">
        <f aca="false">"&lt;"&amp;ROUND(RIGHT(H82,LEN(H82)-1)*81/1000,2)&amp;" ppb"</f>
        <v>&lt;5.55 ppb</v>
      </c>
      <c r="I83" s="65"/>
      <c r="J83" s="109"/>
      <c r="K83" s="108" t="str">
        <f aca="false">ROUND(K82*81/1000,2)&amp;" ppb"</f>
        <v>75.15 ppb</v>
      </c>
      <c r="L83" s="65" t="s">
        <v>40</v>
      </c>
      <c r="M83" s="109" t="str">
        <f aca="false">ROUND(M82*81/1000,2)&amp;" ppb"</f>
        <v>154.55 ppb</v>
      </c>
      <c r="N83" s="108" t="str">
        <f aca="false">ROUND(N82*1760/1000,2)&amp;" ppb"</f>
        <v>113.84 ppb</v>
      </c>
      <c r="O83" s="65" t="s">
        <v>40</v>
      </c>
      <c r="P83" s="109" t="str">
        <f aca="false">ROUND(P82*1760/1000,2)&amp;" ppb"</f>
        <v>93.77 ppb</v>
      </c>
      <c r="Q83" s="108" t="str">
        <f aca="false">ROUND(Q82*246/1000000,2)&amp;" ppm"</f>
        <v>23.09 ppm</v>
      </c>
      <c r="R83" s="65" t="s">
        <v>40</v>
      </c>
      <c r="S83" s="109" t="str">
        <f aca="false">ROUND(S82*246/1000000,2)&amp;" ppm"</f>
        <v>0.54 ppm</v>
      </c>
      <c r="T83" s="108" t="str">
        <f aca="false">ROUND(T82*32300/1000000,2)&amp;" ppm"</f>
        <v>256.42 ppm</v>
      </c>
      <c r="U83" s="65" t="s">
        <v>40</v>
      </c>
      <c r="V83" s="109" t="str">
        <f aca="false">ROUND(V82*32300/1000000,2)&amp;" ppm"</f>
        <v>15.37 ppm</v>
      </c>
      <c r="W83" s="79"/>
      <c r="X83" s="65"/>
      <c r="Y83" s="80"/>
      <c r="Z83" s="79"/>
      <c r="AA83" s="65"/>
      <c r="AB83" s="80"/>
      <c r="AC83" s="81"/>
      <c r="AD83" s="65"/>
      <c r="AE83" s="82"/>
    </row>
    <row r="84" customFormat="false" ht="30" hidden="false" customHeight="true" outlineLevel="0" collapsed="false">
      <c r="A84" s="62"/>
      <c r="B84" s="62" t="s">
        <v>122</v>
      </c>
      <c r="C84" s="62"/>
      <c r="D84" s="62"/>
      <c r="E84" s="62"/>
      <c r="F84" s="63"/>
      <c r="G84" s="72" t="s">
        <v>29</v>
      </c>
      <c r="H84" s="42" t="s">
        <v>41</v>
      </c>
      <c r="I84" s="42"/>
      <c r="J84" s="42"/>
      <c r="K84" s="26"/>
      <c r="L84" s="27" t="s">
        <v>42</v>
      </c>
      <c r="M84" s="28"/>
      <c r="N84" s="43"/>
      <c r="O84" s="27" t="s">
        <v>43</v>
      </c>
      <c r="P84" s="44"/>
      <c r="Q84" s="43"/>
      <c r="R84" s="27" t="s">
        <v>44</v>
      </c>
      <c r="S84" s="44"/>
      <c r="T84" s="29"/>
      <c r="U84" s="27"/>
      <c r="V84" s="45"/>
      <c r="W84" s="29"/>
      <c r="X84" s="27"/>
      <c r="Y84" s="45"/>
      <c r="Z84" s="29"/>
      <c r="AA84" s="27"/>
      <c r="AB84" s="45"/>
      <c r="AC84" s="26"/>
      <c r="AD84" s="27"/>
      <c r="AE84" s="28"/>
    </row>
    <row r="85" customFormat="false" ht="27.6" hidden="false" customHeight="true" outlineLevel="0" collapsed="false">
      <c r="A85" s="110"/>
      <c r="B85" s="110"/>
      <c r="C85" s="62"/>
      <c r="D85" s="62"/>
      <c r="E85" s="62"/>
      <c r="F85" s="63"/>
      <c r="G85" s="61" t="s">
        <v>73</v>
      </c>
      <c r="H85" s="64" t="n">
        <v>2324000</v>
      </c>
      <c r="I85" s="70" t="s">
        <v>40</v>
      </c>
      <c r="J85" s="76" t="n">
        <v>2368000</v>
      </c>
      <c r="K85" s="64" t="n">
        <v>1866.6</v>
      </c>
      <c r="L85" s="70" t="s">
        <v>40</v>
      </c>
      <c r="M85" s="76" t="n">
        <v>317.7</v>
      </c>
      <c r="N85" s="64" t="n">
        <v>1527</v>
      </c>
      <c r="O85" s="70" t="s">
        <v>40</v>
      </c>
      <c r="P85" s="66" t="n">
        <v>84.04</v>
      </c>
      <c r="Q85" s="64" t="n">
        <v>105300</v>
      </c>
      <c r="R85" s="70" t="s">
        <v>40</v>
      </c>
      <c r="S85" s="66" t="n">
        <v>2557</v>
      </c>
      <c r="T85" s="64"/>
      <c r="U85" s="65"/>
      <c r="V85" s="66"/>
      <c r="W85" s="64"/>
      <c r="X85" s="65"/>
      <c r="Y85" s="66"/>
      <c r="Z85" s="81"/>
      <c r="AA85" s="65"/>
      <c r="AB85" s="82"/>
      <c r="AC85" s="79"/>
      <c r="AD85" s="65"/>
      <c r="AE85" s="66"/>
    </row>
    <row r="86" customFormat="false" ht="29.2" hidden="false" customHeight="true" outlineLevel="0" collapsed="false">
      <c r="A86" s="112"/>
      <c r="B86" s="112"/>
      <c r="C86" s="73"/>
      <c r="D86" s="73"/>
      <c r="E86" s="73"/>
      <c r="F86" s="74"/>
      <c r="G86" s="61" t="s">
        <v>78</v>
      </c>
      <c r="H86" s="108" t="str">
        <f aca="false">ROUND(H85*81/1000000,2)&amp;" ppm"</f>
        <v>188.24 ppm</v>
      </c>
      <c r="I86" s="65" t="s">
        <v>40</v>
      </c>
      <c r="J86" s="109" t="str">
        <f aca="false">ROUND(J85*81/1000000,2)&amp;" ppm"</f>
        <v>191.81 ppm</v>
      </c>
      <c r="K86" s="79"/>
      <c r="L86" s="70"/>
      <c r="M86" s="80"/>
      <c r="N86" s="64"/>
      <c r="O86" s="65"/>
      <c r="P86" s="66"/>
      <c r="Q86" s="108" t="str">
        <f aca="false">ROUND(Q85*246/1000000,2)&amp;" ppm"</f>
        <v>25.9 ppm</v>
      </c>
      <c r="R86" s="65" t="s">
        <v>40</v>
      </c>
      <c r="S86" s="109" t="str">
        <f aca="false">ROUND(S85*246/1000000,2)&amp;" ppm"</f>
        <v>0.63 ppm</v>
      </c>
      <c r="T86" s="79"/>
      <c r="U86" s="80"/>
      <c r="V86" s="80"/>
      <c r="W86" s="64"/>
      <c r="X86" s="65"/>
      <c r="Y86" s="80"/>
      <c r="Z86" s="81"/>
      <c r="AA86" s="80"/>
      <c r="AB86" s="80"/>
      <c r="AC86" s="79"/>
      <c r="AD86" s="65"/>
      <c r="AE86" s="80"/>
    </row>
    <row r="87" customFormat="false" ht="34.3" hidden="false" customHeight="true" outlineLevel="0" collapsed="false">
      <c r="A87" s="100" t="s">
        <v>132</v>
      </c>
      <c r="B87" s="20" t="s">
        <v>133</v>
      </c>
      <c r="C87" s="101" t="s">
        <v>134</v>
      </c>
      <c r="D87" s="22" t="n">
        <v>3.126</v>
      </c>
      <c r="E87" s="88" t="n">
        <v>231105</v>
      </c>
      <c r="F87" s="24" t="n">
        <v>45235</v>
      </c>
      <c r="G87" s="25" t="s">
        <v>29</v>
      </c>
      <c r="H87" s="26"/>
      <c r="I87" s="27" t="s">
        <v>30</v>
      </c>
      <c r="J87" s="28"/>
      <c r="K87" s="26"/>
      <c r="L87" s="27" t="s">
        <v>31</v>
      </c>
      <c r="M87" s="28"/>
      <c r="N87" s="26"/>
      <c r="O87" s="27" t="s">
        <v>32</v>
      </c>
      <c r="P87" s="28"/>
      <c r="Q87" s="26"/>
      <c r="R87" s="27" t="s">
        <v>33</v>
      </c>
      <c r="S87" s="28"/>
      <c r="T87" s="29"/>
      <c r="U87" s="27" t="s">
        <v>34</v>
      </c>
      <c r="V87" s="28"/>
      <c r="W87" s="26"/>
      <c r="X87" s="27" t="s">
        <v>35</v>
      </c>
      <c r="Y87" s="28"/>
      <c r="Z87" s="26"/>
      <c r="AA87" s="27" t="s">
        <v>36</v>
      </c>
      <c r="AB87" s="28"/>
      <c r="AC87" s="30" t="s">
        <v>37</v>
      </c>
      <c r="AD87" s="30"/>
      <c r="AE87" s="30"/>
    </row>
    <row r="88" customFormat="false" ht="28.25" hidden="false" customHeight="true" outlineLevel="0" collapsed="false">
      <c r="A88" s="31" t="s">
        <v>116</v>
      </c>
      <c r="B88" s="31" t="s">
        <v>117</v>
      </c>
      <c r="C88" s="31"/>
      <c r="D88" s="31"/>
      <c r="E88" s="31"/>
      <c r="F88" s="32" t="n">
        <v>45238</v>
      </c>
      <c r="G88" s="25" t="s">
        <v>73</v>
      </c>
      <c r="H88" s="89" t="s">
        <v>135</v>
      </c>
      <c r="I88" s="34"/>
      <c r="J88" s="35"/>
      <c r="K88" s="89" t="s">
        <v>136</v>
      </c>
      <c r="L88" s="34"/>
      <c r="M88" s="35"/>
      <c r="N88" s="89" t="s">
        <v>137</v>
      </c>
      <c r="O88" s="34"/>
      <c r="P88" s="35"/>
      <c r="Q88" s="33" t="n">
        <v>577200</v>
      </c>
      <c r="R88" s="34" t="s">
        <v>40</v>
      </c>
      <c r="S88" s="35" t="n">
        <v>13410</v>
      </c>
      <c r="T88" s="33" t="n">
        <v>16792</v>
      </c>
      <c r="U88" s="34" t="s">
        <v>40</v>
      </c>
      <c r="V88" s="35" t="n">
        <v>1114</v>
      </c>
      <c r="W88" s="89" t="s">
        <v>138</v>
      </c>
      <c r="X88" s="39"/>
      <c r="Y88" s="35"/>
      <c r="Z88" s="89" t="s">
        <v>139</v>
      </c>
      <c r="AA88" s="34"/>
      <c r="AB88" s="35"/>
      <c r="AC88" s="40"/>
      <c r="AD88" s="40"/>
      <c r="AE88" s="40"/>
    </row>
    <row r="89" customFormat="false" ht="28.4" hidden="false" customHeight="true" outlineLevel="0" collapsed="false">
      <c r="A89" s="31"/>
      <c r="B89" s="31" t="s">
        <v>140</v>
      </c>
      <c r="C89" s="31"/>
      <c r="D89" s="31"/>
      <c r="E89" s="31"/>
      <c r="F89" s="32"/>
      <c r="G89" s="25" t="s">
        <v>78</v>
      </c>
      <c r="H89" s="102" t="str">
        <f aca="false">"&lt;"&amp;ROUND(RIGHT(H88,LEN(H88)-1)*81/1000,2)&amp;" ppb"</f>
        <v>&lt;9.37 ppb</v>
      </c>
      <c r="I89" s="34"/>
      <c r="J89" s="103"/>
      <c r="K89" s="102" t="str">
        <f aca="false">"&lt;"&amp;ROUND(RIGHT(K88,LEN(K88)-1)*81/1000,2)&amp;" ppb"</f>
        <v>&lt;574.45 ppb</v>
      </c>
      <c r="L89" s="34"/>
      <c r="M89" s="103"/>
      <c r="N89" s="102" t="str">
        <f aca="false">"&lt;"&amp;ROUND(RIGHT(N88,LEN(N88)-1)*1760/1000,2)&amp;" ppb"</f>
        <v>&lt;414.48 ppb</v>
      </c>
      <c r="O89" s="34"/>
      <c r="P89" s="103"/>
      <c r="Q89" s="102" t="str">
        <f aca="false">ROUND(Q88*246/1000000,2)&amp;" ppm"</f>
        <v>141.99 ppm</v>
      </c>
      <c r="R89" s="34" t="s">
        <v>40</v>
      </c>
      <c r="S89" s="103" t="str">
        <f aca="false">ROUND(S88*246/1000000,2)&amp;" ppm"</f>
        <v>3.3 ppm</v>
      </c>
      <c r="T89" s="102" t="str">
        <f aca="false">ROUND(T88*32300/1000000,2)&amp;" ppm"</f>
        <v>542.38 ppm</v>
      </c>
      <c r="U89" s="34" t="s">
        <v>40</v>
      </c>
      <c r="V89" s="103" t="str">
        <f aca="false">ROUND(V88*32300/1000000,2)&amp;" ppm"</f>
        <v>35.98 ppm</v>
      </c>
      <c r="W89" s="52"/>
      <c r="X89" s="34"/>
      <c r="Y89" s="53"/>
      <c r="Z89" s="52"/>
      <c r="AA89" s="34"/>
      <c r="AB89" s="53"/>
      <c r="AC89" s="54"/>
      <c r="AD89" s="34"/>
      <c r="AE89" s="55"/>
    </row>
    <row r="90" customFormat="false" ht="30" hidden="false" customHeight="true" outlineLevel="0" collapsed="false">
      <c r="A90" s="31"/>
      <c r="B90" s="31" t="s">
        <v>122</v>
      </c>
      <c r="C90" s="31"/>
      <c r="D90" s="31"/>
      <c r="E90" s="31"/>
      <c r="F90" s="32"/>
      <c r="G90" s="41" t="s">
        <v>29</v>
      </c>
      <c r="H90" s="42" t="s">
        <v>41</v>
      </c>
      <c r="I90" s="42"/>
      <c r="J90" s="42"/>
      <c r="K90" s="26"/>
      <c r="L90" s="27" t="s">
        <v>42</v>
      </c>
      <c r="M90" s="28"/>
      <c r="N90" s="43"/>
      <c r="O90" s="27" t="s">
        <v>43</v>
      </c>
      <c r="P90" s="44"/>
      <c r="Q90" s="43"/>
      <c r="R90" s="27" t="s">
        <v>44</v>
      </c>
      <c r="S90" s="44"/>
      <c r="T90" s="29"/>
      <c r="U90" s="27"/>
      <c r="V90" s="45"/>
      <c r="W90" s="29"/>
      <c r="X90" s="27"/>
      <c r="Y90" s="45"/>
      <c r="Z90" s="29"/>
      <c r="AA90" s="27"/>
      <c r="AB90" s="45"/>
      <c r="AC90" s="26"/>
      <c r="AD90" s="27"/>
      <c r="AE90" s="28"/>
    </row>
    <row r="91" customFormat="false" ht="27.6" hidden="false" customHeight="true" outlineLevel="0" collapsed="false">
      <c r="A91" s="90"/>
      <c r="B91" s="90"/>
      <c r="C91" s="31"/>
      <c r="D91" s="31"/>
      <c r="E91" s="31"/>
      <c r="F91" s="32"/>
      <c r="G91" s="25" t="s">
        <v>73</v>
      </c>
      <c r="H91" s="89" t="s">
        <v>141</v>
      </c>
      <c r="I91" s="39"/>
      <c r="J91" s="49"/>
      <c r="K91" s="33" t="n">
        <v>3190.9</v>
      </c>
      <c r="L91" s="39" t="s">
        <v>40</v>
      </c>
      <c r="M91" s="49" t="n">
        <v>949.6</v>
      </c>
      <c r="N91" s="33" t="n">
        <v>3172.3</v>
      </c>
      <c r="O91" s="39" t="s">
        <v>40</v>
      </c>
      <c r="P91" s="35" t="n">
        <v>181.6</v>
      </c>
      <c r="Q91" s="33" t="n">
        <v>222400</v>
      </c>
      <c r="R91" s="39" t="s">
        <v>40</v>
      </c>
      <c r="S91" s="35" t="n">
        <v>5483</v>
      </c>
      <c r="T91" s="33"/>
      <c r="U91" s="34"/>
      <c r="V91" s="35"/>
      <c r="W91" s="33"/>
      <c r="X91" s="34"/>
      <c r="Y91" s="35"/>
      <c r="Z91" s="54"/>
      <c r="AA91" s="34"/>
      <c r="AB91" s="55"/>
      <c r="AC91" s="52"/>
      <c r="AD91" s="34"/>
      <c r="AE91" s="35"/>
    </row>
    <row r="92" customFormat="false" ht="29.2" hidden="false" customHeight="true" outlineLevel="0" collapsed="false">
      <c r="A92" s="104"/>
      <c r="B92" s="104"/>
      <c r="C92" s="46"/>
      <c r="D92" s="46"/>
      <c r="E92" s="46"/>
      <c r="F92" s="47"/>
      <c r="G92" s="25" t="s">
        <v>78</v>
      </c>
      <c r="H92" s="102" t="str">
        <f aca="false">"&lt;"&amp;ROUND(RIGHT(H91,LEN(H91)-1)*81/1000000,2)&amp;" ppm"</f>
        <v>&lt;641.52 ppm</v>
      </c>
      <c r="I92" s="34"/>
      <c r="J92" s="103"/>
      <c r="K92" s="52"/>
      <c r="L92" s="39"/>
      <c r="M92" s="53"/>
      <c r="N92" s="33"/>
      <c r="O92" s="34"/>
      <c r="P92" s="35"/>
      <c r="Q92" s="102" t="str">
        <f aca="false">ROUND(Q91*246/1000000,2)&amp;" ppm"</f>
        <v>54.71 ppm</v>
      </c>
      <c r="R92" s="34" t="s">
        <v>40</v>
      </c>
      <c r="S92" s="103" t="str">
        <f aca="false">ROUND(S91*246/1000000,2)&amp;" ppm"</f>
        <v>1.35 ppm</v>
      </c>
      <c r="T92" s="52"/>
      <c r="U92" s="53"/>
      <c r="V92" s="53"/>
      <c r="W92" s="33"/>
      <c r="X92" s="34"/>
      <c r="Y92" s="53"/>
      <c r="Z92" s="54"/>
      <c r="AA92" s="53"/>
      <c r="AB92" s="53"/>
      <c r="AC92" s="52"/>
      <c r="AD92" s="34"/>
      <c r="AE92" s="53"/>
    </row>
    <row r="93" customFormat="false" ht="34.3" hidden="false" customHeight="true" outlineLevel="0" collapsed="false">
      <c r="A93" s="105" t="s">
        <v>142</v>
      </c>
      <c r="B93" s="56" t="s">
        <v>143</v>
      </c>
      <c r="C93" s="106" t="s">
        <v>144</v>
      </c>
      <c r="D93" s="58" t="n">
        <v>7.786</v>
      </c>
      <c r="E93" s="59" t="n">
        <v>231108</v>
      </c>
      <c r="F93" s="60" t="n">
        <v>45238</v>
      </c>
      <c r="G93" s="61" t="s">
        <v>29</v>
      </c>
      <c r="H93" s="26"/>
      <c r="I93" s="27" t="s">
        <v>30</v>
      </c>
      <c r="J93" s="28"/>
      <c r="K93" s="26"/>
      <c r="L93" s="27" t="s">
        <v>31</v>
      </c>
      <c r="M93" s="28"/>
      <c r="N93" s="26"/>
      <c r="O93" s="27" t="s">
        <v>32</v>
      </c>
      <c r="P93" s="28"/>
      <c r="Q93" s="26"/>
      <c r="R93" s="27" t="s">
        <v>33</v>
      </c>
      <c r="S93" s="28"/>
      <c r="T93" s="29"/>
      <c r="U93" s="27" t="s">
        <v>34</v>
      </c>
      <c r="V93" s="28"/>
      <c r="W93" s="26"/>
      <c r="X93" s="27" t="s">
        <v>35</v>
      </c>
      <c r="Y93" s="28"/>
      <c r="Z93" s="26"/>
      <c r="AA93" s="27" t="s">
        <v>36</v>
      </c>
      <c r="AB93" s="28"/>
      <c r="AC93" s="30" t="s">
        <v>37</v>
      </c>
      <c r="AD93" s="30"/>
      <c r="AE93" s="30"/>
    </row>
    <row r="94" customFormat="false" ht="28.25" hidden="false" customHeight="true" outlineLevel="0" collapsed="false">
      <c r="A94" s="62" t="s">
        <v>116</v>
      </c>
      <c r="B94" s="62" t="s">
        <v>117</v>
      </c>
      <c r="C94" s="62"/>
      <c r="D94" s="62"/>
      <c r="E94" s="62"/>
      <c r="F94" s="63" t="n">
        <v>45246</v>
      </c>
      <c r="G94" s="61" t="s">
        <v>73</v>
      </c>
      <c r="H94" s="107" t="s">
        <v>145</v>
      </c>
      <c r="I94" s="65"/>
      <c r="J94" s="66"/>
      <c r="K94" s="64" t="n">
        <v>263.4</v>
      </c>
      <c r="L94" s="65" t="s">
        <v>40</v>
      </c>
      <c r="M94" s="66" t="n">
        <v>2273</v>
      </c>
      <c r="N94" s="64" t="n">
        <v>299.5</v>
      </c>
      <c r="O94" s="65" t="s">
        <v>40</v>
      </c>
      <c r="P94" s="66" t="n">
        <v>113.6</v>
      </c>
      <c r="Q94" s="64" t="n">
        <v>599300</v>
      </c>
      <c r="R94" s="65" t="s">
        <v>40</v>
      </c>
      <c r="S94" s="66" t="n">
        <v>14060</v>
      </c>
      <c r="T94" s="64" t="n">
        <v>17403</v>
      </c>
      <c r="U94" s="65" t="s">
        <v>40</v>
      </c>
      <c r="V94" s="66" t="n">
        <v>929.6</v>
      </c>
      <c r="W94" s="107" t="s">
        <v>146</v>
      </c>
      <c r="X94" s="70"/>
      <c r="Y94" s="66"/>
      <c r="Z94" s="107" t="s">
        <v>147</v>
      </c>
      <c r="AA94" s="65"/>
      <c r="AB94" s="66"/>
      <c r="AC94" s="71"/>
      <c r="AD94" s="71"/>
      <c r="AE94" s="71"/>
    </row>
    <row r="95" customFormat="false" ht="28.4" hidden="false" customHeight="true" outlineLevel="0" collapsed="false">
      <c r="A95" s="62"/>
      <c r="B95" s="62" t="s">
        <v>148</v>
      </c>
      <c r="C95" s="62"/>
      <c r="D95" s="62"/>
      <c r="E95" s="62"/>
      <c r="F95" s="63"/>
      <c r="G95" s="61" t="s">
        <v>78</v>
      </c>
      <c r="H95" s="108" t="str">
        <f aca="false">"&lt;"&amp;ROUND(RIGHT(H94,LEN(H94)-1)*81/1000,2)&amp;" ppb"</f>
        <v>&lt;2.7 ppb</v>
      </c>
      <c r="I95" s="65"/>
      <c r="J95" s="109"/>
      <c r="K95" s="108" t="str">
        <f aca="false">ROUND(K94*81/1000,2)&amp;" ppb"</f>
        <v>21.34 ppb</v>
      </c>
      <c r="L95" s="65" t="s">
        <v>40</v>
      </c>
      <c r="M95" s="109" t="str">
        <f aca="false">ROUND(M94*81/1000,2)&amp;" ppb"</f>
        <v>184.11 ppb</v>
      </c>
      <c r="N95" s="108" t="str">
        <f aca="false">ROUND(N94*1760/1000,2)&amp;" ppb"</f>
        <v>527.12 ppb</v>
      </c>
      <c r="O95" s="65" t="s">
        <v>40</v>
      </c>
      <c r="P95" s="109" t="str">
        <f aca="false">ROUND(P94*1760/1000,2)&amp;" ppb"</f>
        <v>199.94 ppb</v>
      </c>
      <c r="Q95" s="108" t="str">
        <f aca="false">ROUND(Q94*246/1000000,2)&amp;" ppm"</f>
        <v>147.43 ppm</v>
      </c>
      <c r="R95" s="65" t="s">
        <v>40</v>
      </c>
      <c r="S95" s="109" t="str">
        <f aca="false">ROUND(S94*246/1000000,2)&amp;" ppm"</f>
        <v>3.46 ppm</v>
      </c>
      <c r="T95" s="108" t="str">
        <f aca="false">ROUND(T94*32300/1000000,2)&amp;" ppm"</f>
        <v>562.12 ppm</v>
      </c>
      <c r="U95" s="65" t="s">
        <v>40</v>
      </c>
      <c r="V95" s="109" t="str">
        <f aca="false">ROUND(V94*32300/1000000,2)&amp;" ppm"</f>
        <v>30.03 ppm</v>
      </c>
      <c r="W95" s="79"/>
      <c r="X95" s="65"/>
      <c r="Y95" s="80"/>
      <c r="Z95" s="79"/>
      <c r="AA95" s="65"/>
      <c r="AB95" s="80"/>
      <c r="AC95" s="81"/>
      <c r="AD95" s="65"/>
      <c r="AE95" s="82"/>
    </row>
    <row r="96" customFormat="false" ht="30" hidden="false" customHeight="true" outlineLevel="0" collapsed="false">
      <c r="A96" s="62"/>
      <c r="B96" s="62" t="s">
        <v>122</v>
      </c>
      <c r="C96" s="62"/>
      <c r="D96" s="62"/>
      <c r="E96" s="62"/>
      <c r="F96" s="63"/>
      <c r="G96" s="72" t="s">
        <v>29</v>
      </c>
      <c r="H96" s="42" t="s">
        <v>41</v>
      </c>
      <c r="I96" s="42"/>
      <c r="J96" s="42"/>
      <c r="K96" s="26"/>
      <c r="L96" s="27" t="s">
        <v>42</v>
      </c>
      <c r="M96" s="28"/>
      <c r="N96" s="43"/>
      <c r="O96" s="27" t="s">
        <v>43</v>
      </c>
      <c r="P96" s="44"/>
      <c r="Q96" s="43"/>
      <c r="R96" s="27" t="s">
        <v>44</v>
      </c>
      <c r="S96" s="44"/>
      <c r="T96" s="29"/>
      <c r="U96" s="27"/>
      <c r="V96" s="45"/>
      <c r="W96" s="29"/>
      <c r="X96" s="27"/>
      <c r="Y96" s="45"/>
      <c r="Z96" s="29"/>
      <c r="AA96" s="27"/>
      <c r="AB96" s="45"/>
      <c r="AC96" s="26"/>
      <c r="AD96" s="27"/>
      <c r="AE96" s="28"/>
    </row>
    <row r="97" customFormat="false" ht="27.6" hidden="false" customHeight="true" outlineLevel="0" collapsed="false">
      <c r="A97" s="110"/>
      <c r="B97" s="110"/>
      <c r="C97" s="62"/>
      <c r="D97" s="62"/>
      <c r="E97" s="62"/>
      <c r="F97" s="63"/>
      <c r="G97" s="61" t="s">
        <v>73</v>
      </c>
      <c r="H97" s="107" t="s">
        <v>149</v>
      </c>
      <c r="I97" s="70"/>
      <c r="J97" s="76"/>
      <c r="K97" s="64" t="n">
        <v>3007.2</v>
      </c>
      <c r="L97" s="70" t="s">
        <v>40</v>
      </c>
      <c r="M97" s="76" t="n">
        <v>395</v>
      </c>
      <c r="N97" s="64" t="n">
        <v>2659.2</v>
      </c>
      <c r="O97" s="70" t="s">
        <v>40</v>
      </c>
      <c r="P97" s="66" t="n">
        <v>146.1</v>
      </c>
      <c r="Q97" s="64" t="n">
        <v>213800</v>
      </c>
      <c r="R97" s="70" t="s">
        <v>40</v>
      </c>
      <c r="S97" s="66" t="n">
        <v>5309</v>
      </c>
      <c r="T97" s="64"/>
      <c r="U97" s="65"/>
      <c r="V97" s="66"/>
      <c r="W97" s="64"/>
      <c r="X97" s="65"/>
      <c r="Y97" s="66"/>
      <c r="Z97" s="81"/>
      <c r="AA97" s="65"/>
      <c r="AB97" s="82"/>
      <c r="AC97" s="79"/>
      <c r="AD97" s="65"/>
      <c r="AE97" s="66"/>
    </row>
    <row r="98" customFormat="false" ht="29.2" hidden="false" customHeight="true" outlineLevel="0" collapsed="false">
      <c r="A98" s="112"/>
      <c r="B98" s="112"/>
      <c r="C98" s="73"/>
      <c r="D98" s="73"/>
      <c r="E98" s="73"/>
      <c r="F98" s="74"/>
      <c r="G98" s="61" t="s">
        <v>78</v>
      </c>
      <c r="H98" s="108" t="str">
        <f aca="false">"&lt;"&amp;ROUND(RIGHT(H97,LEN(H97)-1)*81/1000000,2)&amp;" ppm"</f>
        <v>&lt;1449.9 ppm</v>
      </c>
      <c r="I98" s="65"/>
      <c r="J98" s="109"/>
      <c r="K98" s="79"/>
      <c r="L98" s="70"/>
      <c r="M98" s="80"/>
      <c r="N98" s="64"/>
      <c r="O98" s="65"/>
      <c r="P98" s="66"/>
      <c r="Q98" s="108" t="str">
        <f aca="false">ROUND(Q97*246/1000000,2)&amp;" ppm"</f>
        <v>52.59 ppm</v>
      </c>
      <c r="R98" s="65" t="s">
        <v>40</v>
      </c>
      <c r="S98" s="109" t="str">
        <f aca="false">ROUND(S97*246/1000000,2)&amp;" ppm"</f>
        <v>1.31 ppm</v>
      </c>
      <c r="T98" s="79"/>
      <c r="U98" s="80"/>
      <c r="V98" s="80"/>
      <c r="W98" s="64"/>
      <c r="X98" s="65"/>
      <c r="Y98" s="80"/>
      <c r="Z98" s="81"/>
      <c r="AA98" s="80"/>
      <c r="AB98" s="80"/>
      <c r="AC98" s="79"/>
      <c r="AD98" s="65"/>
      <c r="AE98" s="80"/>
    </row>
    <row r="99" customFormat="false" ht="34.3" hidden="false" customHeight="true" outlineLevel="0" collapsed="false">
      <c r="A99" s="100" t="s">
        <v>150</v>
      </c>
      <c r="B99" s="20" t="s">
        <v>151</v>
      </c>
      <c r="C99" s="101" t="s">
        <v>152</v>
      </c>
      <c r="D99" s="22" t="n">
        <v>8.757</v>
      </c>
      <c r="E99" s="88" t="s">
        <v>153</v>
      </c>
      <c r="F99" s="24" t="n">
        <v>45356</v>
      </c>
      <c r="G99" s="25" t="s">
        <v>29</v>
      </c>
      <c r="H99" s="26"/>
      <c r="I99" s="27" t="s">
        <v>30</v>
      </c>
      <c r="J99" s="28"/>
      <c r="K99" s="26"/>
      <c r="L99" s="27" t="s">
        <v>31</v>
      </c>
      <c r="M99" s="28"/>
      <c r="N99" s="26"/>
      <c r="O99" s="27" t="s">
        <v>32</v>
      </c>
      <c r="P99" s="28"/>
      <c r="Q99" s="26"/>
      <c r="R99" s="27" t="s">
        <v>33</v>
      </c>
      <c r="S99" s="28"/>
      <c r="T99" s="29"/>
      <c r="U99" s="27" t="s">
        <v>34</v>
      </c>
      <c r="V99" s="28"/>
      <c r="W99" s="26"/>
      <c r="X99" s="27" t="s">
        <v>35</v>
      </c>
      <c r="Y99" s="28"/>
      <c r="Z99" s="26"/>
      <c r="AA99" s="27" t="s">
        <v>36</v>
      </c>
      <c r="AB99" s="28"/>
      <c r="AC99" s="30" t="s">
        <v>37</v>
      </c>
      <c r="AD99" s="30"/>
      <c r="AE99" s="30"/>
    </row>
    <row r="100" customFormat="false" ht="28.25" hidden="false" customHeight="true" outlineLevel="0" collapsed="false">
      <c r="A100" s="31" t="s">
        <v>154</v>
      </c>
      <c r="B100" s="31" t="s">
        <v>155</v>
      </c>
      <c r="C100" s="31"/>
      <c r="D100" s="31"/>
      <c r="E100" s="31"/>
      <c r="F100" s="32" t="n">
        <v>45366</v>
      </c>
      <c r="G100" s="25" t="s">
        <v>73</v>
      </c>
      <c r="H100" s="89" t="s">
        <v>156</v>
      </c>
      <c r="I100" s="34"/>
      <c r="J100" s="35"/>
      <c r="K100" s="33" t="n">
        <v>99.35</v>
      </c>
      <c r="L100" s="34" t="s">
        <v>40</v>
      </c>
      <c r="M100" s="35" t="n">
        <v>249</v>
      </c>
      <c r="N100" s="89" t="s">
        <v>157</v>
      </c>
      <c r="O100" s="34"/>
      <c r="P100" s="35"/>
      <c r="Q100" s="89" t="s">
        <v>158</v>
      </c>
      <c r="R100" s="34"/>
      <c r="S100" s="35"/>
      <c r="T100" s="89" t="s">
        <v>159</v>
      </c>
      <c r="U100" s="34"/>
      <c r="V100" s="35"/>
      <c r="W100" s="89" t="s">
        <v>160</v>
      </c>
      <c r="X100" s="39"/>
      <c r="Y100" s="35"/>
      <c r="Z100" s="89" t="s">
        <v>161</v>
      </c>
      <c r="AA100" s="34"/>
      <c r="AB100" s="35"/>
      <c r="AC100" s="40"/>
      <c r="AD100" s="40"/>
      <c r="AE100" s="40"/>
    </row>
    <row r="101" customFormat="false" ht="28.4" hidden="false" customHeight="true" outlineLevel="0" collapsed="false">
      <c r="A101" s="31"/>
      <c r="B101" s="114"/>
      <c r="C101" s="31"/>
      <c r="D101" s="31"/>
      <c r="E101" s="31"/>
      <c r="F101" s="32"/>
      <c r="G101" s="25" t="s">
        <v>78</v>
      </c>
      <c r="H101" s="102" t="str">
        <f aca="false">"&lt;"&amp;ROUND(RIGHT(H100,LEN(H100)-1)*81/1,2)&amp;" ppt"</f>
        <v>&lt;357.21 ppt</v>
      </c>
      <c r="I101" s="34"/>
      <c r="J101" s="53"/>
      <c r="K101" s="102" t="str">
        <f aca="false">ROUND(K100*81/1000,2)&amp;" ppb"</f>
        <v>8.05 ppb</v>
      </c>
      <c r="L101" s="34" t="s">
        <v>40</v>
      </c>
      <c r="M101" s="103" t="str">
        <f aca="false">ROUND(M100*81/1000,2)&amp;" ppb"</f>
        <v>20.17 ppb</v>
      </c>
      <c r="N101" s="102" t="str">
        <f aca="false">"&lt;"&amp;ROUND(RIGHT(N100,LEN(N100)-1)*1760/1000,2)&amp;" ppb"</f>
        <v>&lt;7.52 ppb</v>
      </c>
      <c r="O101" s="34"/>
      <c r="P101" s="103"/>
      <c r="Q101" s="102" t="str">
        <f aca="false">"&lt;"&amp;ROUND(RIGHT(Q100,LEN(Q100)-1)*246/1000,2)&amp;" ppb"</f>
        <v>&lt;1.24 ppb</v>
      </c>
      <c r="R101" s="34"/>
      <c r="S101" s="103"/>
      <c r="T101" s="102" t="str">
        <f aca="false">"&lt;"&amp;ROUND(RIGHT(T100,LEN(T100)-1)*32300/1000000,2)&amp;" ppm"</f>
        <v>&lt;2.09 ppm</v>
      </c>
      <c r="U101" s="34"/>
      <c r="V101" s="103"/>
      <c r="W101" s="52"/>
      <c r="X101" s="34"/>
      <c r="Y101" s="53"/>
      <c r="Z101" s="52"/>
      <c r="AA101" s="34"/>
      <c r="AB101" s="53"/>
      <c r="AC101" s="54"/>
      <c r="AD101" s="34"/>
      <c r="AE101" s="55"/>
    </row>
    <row r="102" customFormat="false" ht="30" hidden="false" customHeight="true" outlineLevel="0" collapsed="false">
      <c r="A102" s="31"/>
      <c r="B102" s="114" t="s">
        <v>122</v>
      </c>
      <c r="C102" s="31"/>
      <c r="D102" s="31"/>
      <c r="E102" s="31"/>
      <c r="F102" s="32"/>
      <c r="G102" s="41" t="s">
        <v>29</v>
      </c>
      <c r="H102" s="42" t="s">
        <v>41</v>
      </c>
      <c r="I102" s="42"/>
      <c r="J102" s="42"/>
      <c r="K102" s="26"/>
      <c r="L102" s="27" t="s">
        <v>42</v>
      </c>
      <c r="M102" s="28"/>
      <c r="N102" s="43"/>
      <c r="O102" s="27" t="s">
        <v>43</v>
      </c>
      <c r="P102" s="44"/>
      <c r="Q102" s="43"/>
      <c r="R102" s="27" t="s">
        <v>44</v>
      </c>
      <c r="S102" s="44"/>
      <c r="T102" s="29"/>
      <c r="U102" s="27"/>
      <c r="V102" s="45"/>
      <c r="W102" s="29"/>
      <c r="X102" s="27"/>
      <c r="Y102" s="45"/>
      <c r="Z102" s="29"/>
      <c r="AA102" s="27"/>
      <c r="AB102" s="45"/>
      <c r="AC102" s="26"/>
      <c r="AD102" s="27"/>
      <c r="AE102" s="28"/>
    </row>
    <row r="103" customFormat="false" ht="27.6" hidden="false" customHeight="true" outlineLevel="0" collapsed="false">
      <c r="A103" s="90"/>
      <c r="B103" s="90"/>
      <c r="C103" s="31"/>
      <c r="D103" s="31"/>
      <c r="E103" s="31"/>
      <c r="F103" s="32"/>
      <c r="G103" s="25" t="s">
        <v>73</v>
      </c>
      <c r="H103" s="89" t="n">
        <v>371410</v>
      </c>
      <c r="I103" s="39" t="s">
        <v>40</v>
      </c>
      <c r="J103" s="35" t="n">
        <v>337700</v>
      </c>
      <c r="K103" s="33" t="n">
        <v>46.919</v>
      </c>
      <c r="L103" s="39" t="s">
        <v>40</v>
      </c>
      <c r="M103" s="35" t="n">
        <v>30.78</v>
      </c>
      <c r="N103" s="33" t="n">
        <v>7.5284</v>
      </c>
      <c r="O103" s="39" t="s">
        <v>40</v>
      </c>
      <c r="P103" s="35" t="n">
        <v>3.965</v>
      </c>
      <c r="Q103" s="89" t="s">
        <v>162</v>
      </c>
      <c r="R103" s="39"/>
      <c r="S103" s="35"/>
      <c r="T103" s="33"/>
      <c r="U103" s="34"/>
      <c r="V103" s="35"/>
      <c r="W103" s="33"/>
      <c r="X103" s="34"/>
      <c r="Y103" s="35"/>
      <c r="Z103" s="54"/>
      <c r="AA103" s="34"/>
      <c r="AB103" s="55"/>
      <c r="AC103" s="52"/>
      <c r="AD103" s="34"/>
      <c r="AE103" s="35"/>
    </row>
    <row r="104" customFormat="false" ht="29.2" hidden="false" customHeight="true" outlineLevel="0" collapsed="false">
      <c r="A104" s="104"/>
      <c r="B104" s="104"/>
      <c r="C104" s="46"/>
      <c r="D104" s="46"/>
      <c r="E104" s="46"/>
      <c r="F104" s="47"/>
      <c r="G104" s="25" t="s">
        <v>78</v>
      </c>
      <c r="H104" s="102" t="str">
        <f aca="false">ROUND(H103*81/1000000,2)&amp;" ppm"</f>
        <v>30.08 ppm</v>
      </c>
      <c r="I104" s="34" t="s">
        <v>40</v>
      </c>
      <c r="J104" s="103" t="str">
        <f aca="false">ROUND(J103*81/1000000,2)&amp;" ppm"</f>
        <v>27.35 ppm</v>
      </c>
      <c r="K104" s="52"/>
      <c r="L104" s="39"/>
      <c r="M104" s="53"/>
      <c r="N104" s="33"/>
      <c r="O104" s="34"/>
      <c r="P104" s="35"/>
      <c r="Q104" s="102" t="str">
        <f aca="false">"&lt;"&amp;ROUND(RIGHT(Q103,LEN(Q103)-1)*246/1000,2)&amp;" ppb"</f>
        <v>&lt;1.78 ppb</v>
      </c>
      <c r="R104" s="34"/>
      <c r="S104" s="103"/>
      <c r="T104" s="52"/>
      <c r="U104" s="53"/>
      <c r="V104" s="53"/>
      <c r="W104" s="33"/>
      <c r="X104" s="34"/>
      <c r="Y104" s="53"/>
      <c r="Z104" s="54"/>
      <c r="AA104" s="53"/>
      <c r="AB104" s="53"/>
      <c r="AC104" s="52"/>
      <c r="AD104" s="34"/>
      <c r="AE104" s="53"/>
    </row>
    <row r="105" customFormat="false" ht="34.3" hidden="false" customHeight="true" outlineLevel="0" collapsed="false">
      <c r="A105" s="105" t="s">
        <v>163</v>
      </c>
      <c r="B105" s="115"/>
      <c r="C105" s="106" t="s">
        <v>164</v>
      </c>
      <c r="D105" s="58" t="n">
        <v>10.291</v>
      </c>
      <c r="E105" s="87" t="s">
        <v>165</v>
      </c>
      <c r="F105" s="60" t="n">
        <v>45555</v>
      </c>
      <c r="G105" s="61" t="s">
        <v>29</v>
      </c>
      <c r="H105" s="26"/>
      <c r="I105" s="27" t="s">
        <v>30</v>
      </c>
      <c r="J105" s="28"/>
      <c r="K105" s="26"/>
      <c r="L105" s="27" t="s">
        <v>31</v>
      </c>
      <c r="M105" s="28"/>
      <c r="N105" s="26"/>
      <c r="O105" s="27" t="s">
        <v>32</v>
      </c>
      <c r="P105" s="28"/>
      <c r="Q105" s="26"/>
      <c r="R105" s="27" t="s">
        <v>33</v>
      </c>
      <c r="S105" s="28"/>
      <c r="T105" s="29"/>
      <c r="U105" s="27" t="s">
        <v>34</v>
      </c>
      <c r="V105" s="28"/>
      <c r="W105" s="26"/>
      <c r="X105" s="27" t="s">
        <v>35</v>
      </c>
      <c r="Y105" s="28"/>
      <c r="Z105" s="26"/>
      <c r="AA105" s="27" t="s">
        <v>36</v>
      </c>
      <c r="AB105" s="28"/>
      <c r="AC105" s="30" t="s">
        <v>37</v>
      </c>
      <c r="AD105" s="30"/>
      <c r="AE105" s="30"/>
    </row>
    <row r="106" customFormat="false" ht="28.25" hidden="false" customHeight="true" outlineLevel="0" collapsed="false">
      <c r="A106" s="62" t="s">
        <v>166</v>
      </c>
      <c r="B106" s="62"/>
      <c r="C106" s="62"/>
      <c r="D106" s="62"/>
      <c r="E106" s="62"/>
      <c r="F106" s="63" t="n">
        <v>45566</v>
      </c>
      <c r="G106" s="61" t="s">
        <v>73</v>
      </c>
      <c r="H106" s="64" t="n">
        <v>0.5482</v>
      </c>
      <c r="I106" s="65" t="s">
        <v>40</v>
      </c>
      <c r="J106" s="66" t="n">
        <v>0.9116</v>
      </c>
      <c r="K106" s="64" t="s">
        <v>167</v>
      </c>
      <c r="L106" s="65"/>
      <c r="M106" s="66"/>
      <c r="N106" s="64" t="s">
        <v>168</v>
      </c>
      <c r="O106" s="65"/>
      <c r="P106" s="66"/>
      <c r="Q106" s="64" t="n">
        <v>1.471</v>
      </c>
      <c r="R106" s="65" t="s">
        <v>40</v>
      </c>
      <c r="S106" s="66" t="n">
        <v>1.076</v>
      </c>
      <c r="T106" s="64" t="s">
        <v>169</v>
      </c>
      <c r="U106" s="65"/>
      <c r="V106" s="66"/>
      <c r="W106" s="107" t="s">
        <v>170</v>
      </c>
      <c r="X106" s="116"/>
      <c r="Y106" s="66"/>
      <c r="Z106" s="64" t="n">
        <v>6.163</v>
      </c>
      <c r="AA106" s="65" t="s">
        <v>40</v>
      </c>
      <c r="AB106" s="66" t="n">
        <v>0.7925</v>
      </c>
      <c r="AC106" s="71"/>
      <c r="AD106" s="71"/>
      <c r="AE106" s="71"/>
    </row>
    <row r="107" customFormat="false" ht="36.55" hidden="false" customHeight="true" outlineLevel="0" collapsed="false">
      <c r="A107" s="62"/>
      <c r="B107" s="113"/>
      <c r="C107" s="62"/>
      <c r="D107" s="62"/>
      <c r="E107" s="62"/>
      <c r="F107" s="63"/>
      <c r="G107" s="61" t="s">
        <v>78</v>
      </c>
      <c r="H107" s="108" t="str">
        <f aca="false">ROUND(H106*81/1,2)&amp;" ppt"</f>
        <v>44.4 ppt</v>
      </c>
      <c r="I107" s="65" t="s">
        <v>40</v>
      </c>
      <c r="J107" s="109" t="str">
        <f aca="false">ROUND(J106*81/1,2)&amp;" ppt"</f>
        <v>73.84 ppt</v>
      </c>
      <c r="K107" s="108" t="str">
        <f aca="false">"&lt;"&amp;ROUND(RIGHT(K106,LEN(K106)-1)*81/1000,2)&amp;" ppb"</f>
        <v>&lt;2.21 ppb</v>
      </c>
      <c r="L107" s="65"/>
      <c r="M107" s="80"/>
      <c r="N107" s="108" t="str">
        <f aca="false">"&lt;"&amp;ROUND(RIGHT(N106,LEN(N106)-1)*1760/1000,2)&amp;" ppb"</f>
        <v>&lt;1.13 ppb</v>
      </c>
      <c r="O107" s="65"/>
      <c r="P107" s="80"/>
      <c r="Q107" s="108" t="str">
        <f aca="false">ROUND(Q106*246/1000,2)&amp;" ppb"</f>
        <v>0.36 ppb</v>
      </c>
      <c r="R107" s="65" t="s">
        <v>40</v>
      </c>
      <c r="S107" s="109" t="str">
        <f aca="false">ROUND(S106*246/1000,2)&amp;" ppb"</f>
        <v>0.26 ppb</v>
      </c>
      <c r="T107" s="108" t="str">
        <f aca="false">"&lt;"&amp;ROUND(RIGHT(T106,LEN(T106)-1)*32300/1000,2)&amp;" ppb"</f>
        <v>&lt;216.09 ppb</v>
      </c>
      <c r="U107" s="65"/>
      <c r="V107" s="109"/>
      <c r="W107" s="79"/>
      <c r="X107" s="65"/>
      <c r="Y107" s="80"/>
      <c r="Z107" s="79"/>
      <c r="AA107" s="65"/>
      <c r="AB107" s="80"/>
      <c r="AC107" s="81"/>
      <c r="AD107" s="65"/>
      <c r="AE107" s="82"/>
    </row>
    <row r="108" customFormat="false" ht="30" hidden="false" customHeight="true" outlineLevel="0" collapsed="false">
      <c r="A108" s="62"/>
      <c r="B108" s="113"/>
      <c r="C108" s="62"/>
      <c r="D108" s="62"/>
      <c r="E108" s="62"/>
      <c r="F108" s="63"/>
      <c r="G108" s="72" t="s">
        <v>29</v>
      </c>
      <c r="H108" s="42" t="s">
        <v>41</v>
      </c>
      <c r="I108" s="42"/>
      <c r="J108" s="42"/>
      <c r="K108" s="26"/>
      <c r="L108" s="27" t="s">
        <v>42</v>
      </c>
      <c r="M108" s="28"/>
      <c r="N108" s="43"/>
      <c r="O108" s="27" t="s">
        <v>43</v>
      </c>
      <c r="P108" s="44"/>
      <c r="Q108" s="43"/>
      <c r="R108" s="27" t="s">
        <v>44</v>
      </c>
      <c r="S108" s="44"/>
      <c r="T108" s="29"/>
      <c r="U108" s="27" t="s">
        <v>102</v>
      </c>
      <c r="V108" s="45"/>
      <c r="W108" s="29"/>
      <c r="X108" s="27" t="s">
        <v>101</v>
      </c>
      <c r="Y108" s="45"/>
      <c r="Z108" s="29"/>
      <c r="AA108" s="27"/>
      <c r="AB108" s="45"/>
      <c r="AC108" s="26"/>
      <c r="AD108" s="27"/>
      <c r="AE108" s="28"/>
    </row>
    <row r="109" customFormat="false" ht="27.6" hidden="false" customHeight="true" outlineLevel="0" collapsed="false">
      <c r="A109" s="110"/>
      <c r="B109" s="110"/>
      <c r="C109" s="62"/>
      <c r="D109" s="62"/>
      <c r="E109" s="62"/>
      <c r="F109" s="63"/>
      <c r="G109" s="61" t="s">
        <v>73</v>
      </c>
      <c r="H109" s="107" t="n">
        <v>4459.9</v>
      </c>
      <c r="I109" s="116" t="s">
        <v>40</v>
      </c>
      <c r="J109" s="66" t="n">
        <v>23260</v>
      </c>
      <c r="K109" s="64" t="n">
        <v>0.4475</v>
      </c>
      <c r="L109" s="70" t="s">
        <v>40</v>
      </c>
      <c r="M109" s="76" t="n">
        <v>3.544</v>
      </c>
      <c r="N109" s="64" t="n">
        <v>2.3468</v>
      </c>
      <c r="O109" s="70" t="s">
        <v>40</v>
      </c>
      <c r="P109" s="66" t="n">
        <v>0.6015</v>
      </c>
      <c r="Q109" s="64" t="n">
        <v>3.2</v>
      </c>
      <c r="R109" s="70" t="s">
        <v>40</v>
      </c>
      <c r="S109" s="66" t="n">
        <v>1.638</v>
      </c>
      <c r="T109" s="64" t="n">
        <v>2.426</v>
      </c>
      <c r="U109" s="65" t="s">
        <v>40</v>
      </c>
      <c r="V109" s="66" t="n">
        <v>0.7925</v>
      </c>
      <c r="W109" s="64" t="n">
        <v>0.40873</v>
      </c>
      <c r="X109" s="65" t="s">
        <v>40</v>
      </c>
      <c r="Y109" s="66" t="n">
        <v>0.4017</v>
      </c>
      <c r="Z109" s="81"/>
      <c r="AA109" s="65"/>
      <c r="AB109" s="82"/>
      <c r="AC109" s="79"/>
      <c r="AD109" s="65"/>
      <c r="AE109" s="66"/>
    </row>
    <row r="110" customFormat="false" ht="29.2" hidden="false" customHeight="true" outlineLevel="0" collapsed="false">
      <c r="A110" s="112"/>
      <c r="B110" s="112"/>
      <c r="C110" s="73"/>
      <c r="D110" s="73"/>
      <c r="E110" s="73"/>
      <c r="F110" s="74"/>
      <c r="G110" s="61" t="s">
        <v>78</v>
      </c>
      <c r="H110" s="108" t="str">
        <f aca="false">ROUND(H109*81/1000,2)&amp;" ppb"</f>
        <v>361.25 ppb</v>
      </c>
      <c r="I110" s="65" t="s">
        <v>40</v>
      </c>
      <c r="J110" s="109" t="str">
        <f aca="false">ROUND(J109*81/1000,2)&amp;" ppb"</f>
        <v>1884.06 ppb</v>
      </c>
      <c r="K110" s="79"/>
      <c r="L110" s="116"/>
      <c r="M110" s="80"/>
      <c r="N110" s="64"/>
      <c r="O110" s="65"/>
      <c r="P110" s="66"/>
      <c r="Q110" s="108" t="str">
        <f aca="false">ROUND(Q109*246/1000,2)&amp;" ppb"</f>
        <v>0.79 ppb</v>
      </c>
      <c r="R110" s="65" t="s">
        <v>40</v>
      </c>
      <c r="S110" s="109" t="str">
        <f aca="false">ROUND(S109*246/1000,2)&amp;" ppb"</f>
        <v>0.4 ppb</v>
      </c>
      <c r="T110" s="79"/>
      <c r="U110" s="80"/>
      <c r="V110" s="80"/>
      <c r="W110" s="64"/>
      <c r="X110" s="65"/>
      <c r="Y110" s="80"/>
      <c r="Z110" s="81"/>
      <c r="AA110" s="80"/>
      <c r="AB110" s="80"/>
      <c r="AC110" s="79"/>
      <c r="AD110" s="65"/>
      <c r="AE110" s="80"/>
    </row>
    <row r="111" customFormat="false" ht="34.3" hidden="false" customHeight="true" outlineLevel="0" collapsed="false">
      <c r="A111" s="100" t="s">
        <v>171</v>
      </c>
      <c r="B111" s="117"/>
      <c r="C111" s="101" t="s">
        <v>172</v>
      </c>
      <c r="D111" s="22" t="n">
        <v>7.554</v>
      </c>
      <c r="E111" s="88" t="s">
        <v>173</v>
      </c>
      <c r="F111" s="24" t="n">
        <v>45566</v>
      </c>
      <c r="G111" s="25" t="s">
        <v>29</v>
      </c>
      <c r="H111" s="26"/>
      <c r="I111" s="27" t="s">
        <v>30</v>
      </c>
      <c r="J111" s="28"/>
      <c r="K111" s="26"/>
      <c r="L111" s="27" t="s">
        <v>31</v>
      </c>
      <c r="M111" s="28"/>
      <c r="N111" s="26"/>
      <c r="O111" s="27" t="s">
        <v>32</v>
      </c>
      <c r="P111" s="28"/>
      <c r="Q111" s="26"/>
      <c r="R111" s="27" t="s">
        <v>33</v>
      </c>
      <c r="S111" s="28"/>
      <c r="T111" s="29"/>
      <c r="U111" s="27" t="s">
        <v>34</v>
      </c>
      <c r="V111" s="28"/>
      <c r="W111" s="26"/>
      <c r="X111" s="27" t="s">
        <v>35</v>
      </c>
      <c r="Y111" s="28"/>
      <c r="Z111" s="26"/>
      <c r="AA111" s="27" t="s">
        <v>36</v>
      </c>
      <c r="AB111" s="28"/>
      <c r="AC111" s="30" t="s">
        <v>37</v>
      </c>
      <c r="AD111" s="30"/>
      <c r="AE111" s="30"/>
    </row>
    <row r="112" customFormat="false" ht="28.25" hidden="false" customHeight="true" outlineLevel="0" collapsed="false">
      <c r="A112" s="31" t="s">
        <v>174</v>
      </c>
      <c r="B112" s="31"/>
      <c r="C112" s="31"/>
      <c r="D112" s="31"/>
      <c r="E112" s="31"/>
      <c r="F112" s="32" t="n">
        <v>45574</v>
      </c>
      <c r="G112" s="25" t="s">
        <v>73</v>
      </c>
      <c r="H112" s="89" t="s">
        <v>175</v>
      </c>
      <c r="I112" s="118"/>
      <c r="J112" s="35"/>
      <c r="K112" s="33" t="n">
        <v>51.96</v>
      </c>
      <c r="L112" s="34" t="s">
        <v>40</v>
      </c>
      <c r="M112" s="35" t="n">
        <v>30.57</v>
      </c>
      <c r="N112" s="89" t="s">
        <v>176</v>
      </c>
      <c r="O112" s="118"/>
      <c r="P112" s="35"/>
      <c r="Q112" s="89" t="s">
        <v>177</v>
      </c>
      <c r="R112" s="118"/>
      <c r="S112" s="35"/>
      <c r="T112" s="89" t="s">
        <v>178</v>
      </c>
      <c r="U112" s="118"/>
      <c r="V112" s="35"/>
      <c r="W112" s="89" t="s">
        <v>179</v>
      </c>
      <c r="X112" s="119"/>
      <c r="Y112" s="35"/>
      <c r="Z112" s="89" t="n">
        <v>5.266</v>
      </c>
      <c r="AA112" s="34" t="s">
        <v>40</v>
      </c>
      <c r="AB112" s="35" t="n">
        <v>0.6924</v>
      </c>
      <c r="AC112" s="40"/>
      <c r="AD112" s="40"/>
      <c r="AE112" s="40"/>
    </row>
    <row r="113" customFormat="false" ht="35.05" hidden="false" customHeight="true" outlineLevel="0" collapsed="false">
      <c r="A113" s="31"/>
      <c r="B113" s="114"/>
      <c r="C113" s="31"/>
      <c r="D113" s="31"/>
      <c r="E113" s="31"/>
      <c r="F113" s="32"/>
      <c r="G113" s="25" t="s">
        <v>78</v>
      </c>
      <c r="H113" s="102" t="str">
        <f aca="false">"&lt;"&amp;ROUND(RIGHT(H112,LEN(H112)-1)*81/1,2)&amp;" ppt"</f>
        <v>&lt;106.92 ppt</v>
      </c>
      <c r="I113" s="118"/>
      <c r="J113" s="53"/>
      <c r="K113" s="102" t="str">
        <f aca="false">ROUND(K112*81/1000,2)&amp;" ppb"</f>
        <v>4.21 ppb</v>
      </c>
      <c r="L113" s="34" t="s">
        <v>40</v>
      </c>
      <c r="M113" s="103" t="str">
        <f aca="false">ROUND(M112*81/1000,2)&amp;" ppb"</f>
        <v>2.48 ppb</v>
      </c>
      <c r="N113" s="102" t="str">
        <f aca="false">"&lt;"&amp;ROUND(RIGHT(N112,LEN(N112)-1)*1760/1000,2)&amp;" ppb"</f>
        <v>&lt;1.04 ppb</v>
      </c>
      <c r="O113" s="118"/>
      <c r="P113" s="103"/>
      <c r="Q113" s="102" t="str">
        <f aca="false">"&lt;"&amp;ROUND(RIGHT(Q112,LEN(Q112)-1)*246/1000,2)&amp;" ppb"</f>
        <v>&lt;0.29 ppb</v>
      </c>
      <c r="R113" s="118"/>
      <c r="S113" s="103"/>
      <c r="T113" s="102" t="str">
        <f aca="false">"&lt;"&amp;ROUND(RIGHT(T112,LEN(T112)-1)*32300/1000000,2)&amp;" ppm"</f>
        <v>&lt;0.31 ppm</v>
      </c>
      <c r="U113" s="118"/>
      <c r="V113" s="103"/>
      <c r="W113" s="52"/>
      <c r="X113" s="118"/>
      <c r="Y113" s="53"/>
      <c r="Z113" s="52"/>
      <c r="AA113" s="118"/>
      <c r="AB113" s="53"/>
      <c r="AC113" s="54"/>
      <c r="AD113" s="118"/>
      <c r="AE113" s="55"/>
    </row>
    <row r="114" customFormat="false" ht="30" hidden="false" customHeight="true" outlineLevel="0" collapsed="false">
      <c r="A114" s="31"/>
      <c r="B114" s="114" t="s">
        <v>122</v>
      </c>
      <c r="C114" s="31"/>
      <c r="D114" s="31"/>
      <c r="E114" s="31"/>
      <c r="F114" s="32"/>
      <c r="G114" s="41" t="s">
        <v>29</v>
      </c>
      <c r="H114" s="42" t="s">
        <v>41</v>
      </c>
      <c r="I114" s="42"/>
      <c r="J114" s="42"/>
      <c r="K114" s="26"/>
      <c r="L114" s="27" t="s">
        <v>42</v>
      </c>
      <c r="M114" s="28"/>
      <c r="N114" s="43"/>
      <c r="O114" s="27" t="s">
        <v>43</v>
      </c>
      <c r="P114" s="44"/>
      <c r="Q114" s="43"/>
      <c r="R114" s="27" t="s">
        <v>44</v>
      </c>
      <c r="S114" s="44"/>
      <c r="T114" s="29"/>
      <c r="U114" s="27" t="s">
        <v>102</v>
      </c>
      <c r="V114" s="45"/>
      <c r="W114" s="29"/>
      <c r="X114" s="27" t="s">
        <v>101</v>
      </c>
      <c r="Y114" s="45"/>
      <c r="Z114" s="29"/>
      <c r="AA114" s="27"/>
      <c r="AB114" s="45"/>
      <c r="AC114" s="26"/>
      <c r="AD114" s="27"/>
      <c r="AE114" s="28"/>
    </row>
    <row r="115" customFormat="false" ht="27.6" hidden="false" customHeight="true" outlineLevel="0" collapsed="false">
      <c r="A115" s="90"/>
      <c r="B115" s="90"/>
      <c r="C115" s="31"/>
      <c r="D115" s="31"/>
      <c r="E115" s="31"/>
      <c r="F115" s="32"/>
      <c r="G115" s="25" t="s">
        <v>73</v>
      </c>
      <c r="H115" s="89" t="n">
        <v>15959</v>
      </c>
      <c r="I115" s="39" t="s">
        <v>40</v>
      </c>
      <c r="J115" s="35" t="n">
        <v>34140</v>
      </c>
      <c r="K115" s="33" t="n">
        <v>2.4727</v>
      </c>
      <c r="L115" s="119" t="s">
        <v>40</v>
      </c>
      <c r="M115" s="35" t="n">
        <v>3.251</v>
      </c>
      <c r="N115" s="33" t="n">
        <v>3.4827</v>
      </c>
      <c r="O115" s="39" t="s">
        <v>40</v>
      </c>
      <c r="P115" s="35" t="n">
        <v>0.6545</v>
      </c>
      <c r="Q115" s="89" t="n">
        <v>3.532</v>
      </c>
      <c r="R115" s="39" t="s">
        <v>40</v>
      </c>
      <c r="S115" s="35" t="n">
        <v>1.458</v>
      </c>
      <c r="T115" s="33" t="n">
        <v>1.187</v>
      </c>
      <c r="U115" s="34" t="s">
        <v>40</v>
      </c>
      <c r="V115" s="35" t="n">
        <v>1.444</v>
      </c>
      <c r="W115" s="33" t="n">
        <v>0.58289</v>
      </c>
      <c r="X115" s="34" t="s">
        <v>40</v>
      </c>
      <c r="Y115" s="35" t="n">
        <v>0.3819</v>
      </c>
      <c r="Z115" s="54"/>
      <c r="AA115" s="118"/>
      <c r="AB115" s="55"/>
      <c r="AC115" s="52"/>
      <c r="AD115" s="118"/>
      <c r="AE115" s="35"/>
    </row>
    <row r="116" customFormat="false" ht="29.2" hidden="false" customHeight="true" outlineLevel="0" collapsed="false">
      <c r="A116" s="104"/>
      <c r="B116" s="104"/>
      <c r="C116" s="46"/>
      <c r="D116" s="46"/>
      <c r="E116" s="46"/>
      <c r="F116" s="47"/>
      <c r="G116" s="25" t="s">
        <v>78</v>
      </c>
      <c r="H116" s="102" t="str">
        <f aca="false">ROUND(H115*81/1000000,2)&amp;" ppm"</f>
        <v>1.29 ppm</v>
      </c>
      <c r="I116" s="34" t="s">
        <v>40</v>
      </c>
      <c r="J116" s="103" t="str">
        <f aca="false">ROUND(J115*81/1000000,2)&amp;" ppm"</f>
        <v>2.77 ppm</v>
      </c>
      <c r="K116" s="52"/>
      <c r="L116" s="119"/>
      <c r="M116" s="53"/>
      <c r="N116" s="33"/>
      <c r="O116" s="118"/>
      <c r="P116" s="35"/>
      <c r="Q116" s="102" t="str">
        <f aca="false">ROUND(Q115*246/1000,2)&amp;" ppb"</f>
        <v>0.87 ppb</v>
      </c>
      <c r="R116" s="34" t="s">
        <v>40</v>
      </c>
      <c r="S116" s="103" t="str">
        <f aca="false">ROUND(S115*246/1000,2)&amp;" ppb"</f>
        <v>0.36 ppb</v>
      </c>
      <c r="T116" s="52"/>
      <c r="U116" s="53"/>
      <c r="V116" s="53"/>
      <c r="W116" s="33"/>
      <c r="X116" s="118"/>
      <c r="Y116" s="53"/>
      <c r="Z116" s="54"/>
      <c r="AA116" s="53"/>
      <c r="AB116" s="53"/>
      <c r="AC116" s="52"/>
      <c r="AD116" s="118"/>
      <c r="AE116" s="53"/>
    </row>
    <row r="117" customFormat="false" ht="34.3" hidden="false" customHeight="true" outlineLevel="0" collapsed="false">
      <c r="A117" s="105" t="s">
        <v>180</v>
      </c>
      <c r="B117" s="115"/>
      <c r="C117" s="106" t="s">
        <v>181</v>
      </c>
      <c r="D117" s="58" t="n">
        <v>14.732</v>
      </c>
      <c r="E117" s="59" t="n">
        <v>241009</v>
      </c>
      <c r="F117" s="60" t="n">
        <v>45574</v>
      </c>
      <c r="G117" s="61" t="s">
        <v>29</v>
      </c>
      <c r="H117" s="26"/>
      <c r="I117" s="27" t="s">
        <v>30</v>
      </c>
      <c r="J117" s="28"/>
      <c r="K117" s="26"/>
      <c r="L117" s="27" t="s">
        <v>31</v>
      </c>
      <c r="M117" s="28"/>
      <c r="N117" s="26"/>
      <c r="O117" s="27" t="s">
        <v>32</v>
      </c>
      <c r="P117" s="28"/>
      <c r="Q117" s="26"/>
      <c r="R117" s="27" t="s">
        <v>33</v>
      </c>
      <c r="S117" s="28"/>
      <c r="T117" s="29"/>
      <c r="U117" s="27" t="s">
        <v>34</v>
      </c>
      <c r="V117" s="28"/>
      <c r="W117" s="26"/>
      <c r="X117" s="27" t="s">
        <v>35</v>
      </c>
      <c r="Y117" s="28"/>
      <c r="Z117" s="26"/>
      <c r="AA117" s="27" t="s">
        <v>36</v>
      </c>
      <c r="AB117" s="28"/>
      <c r="AC117" s="30" t="s">
        <v>37</v>
      </c>
      <c r="AD117" s="30"/>
      <c r="AE117" s="30"/>
    </row>
    <row r="118" customFormat="false" ht="28.25" hidden="false" customHeight="true" outlineLevel="0" collapsed="false">
      <c r="A118" s="62" t="s">
        <v>182</v>
      </c>
      <c r="B118" s="62"/>
      <c r="C118" s="62"/>
      <c r="D118" s="62"/>
      <c r="E118" s="62"/>
      <c r="F118" s="63" t="n">
        <v>45589</v>
      </c>
      <c r="G118" s="61" t="s">
        <v>73</v>
      </c>
      <c r="H118" s="107" t="s">
        <v>183</v>
      </c>
      <c r="I118" s="120"/>
      <c r="J118" s="66"/>
      <c r="K118" s="64" t="s">
        <v>184</v>
      </c>
      <c r="L118" s="120"/>
      <c r="M118" s="66"/>
      <c r="N118" s="64" t="n">
        <v>0.904</v>
      </c>
      <c r="O118" s="65" t="s">
        <v>40</v>
      </c>
      <c r="P118" s="66" t="n">
        <v>0.3434</v>
      </c>
      <c r="Q118" s="64" t="n">
        <v>7.862</v>
      </c>
      <c r="R118" s="65" t="s">
        <v>40</v>
      </c>
      <c r="S118" s="66" t="n">
        <v>1.03</v>
      </c>
      <c r="T118" s="64" t="s">
        <v>185</v>
      </c>
      <c r="U118" s="120"/>
      <c r="V118" s="66"/>
      <c r="W118" s="107" t="s">
        <v>186</v>
      </c>
      <c r="X118" s="116"/>
      <c r="Y118" s="66"/>
      <c r="Z118" s="64" t="n">
        <v>6.736</v>
      </c>
      <c r="AA118" s="65" t="s">
        <v>40</v>
      </c>
      <c r="AB118" s="66" t="n">
        <v>0.6606</v>
      </c>
      <c r="AC118" s="71"/>
      <c r="AD118" s="71"/>
      <c r="AE118" s="71"/>
    </row>
    <row r="119" customFormat="false" ht="36.55" hidden="false" customHeight="true" outlineLevel="0" collapsed="false">
      <c r="A119" s="62"/>
      <c r="B119" s="113"/>
      <c r="C119" s="62"/>
      <c r="D119" s="62"/>
      <c r="E119" s="62"/>
      <c r="F119" s="63"/>
      <c r="G119" s="61" t="s">
        <v>78</v>
      </c>
      <c r="H119" s="108" t="str">
        <f aca="false">"&lt;"&amp;ROUND(RIGHT(H118,LEN(H118)-1)*81/1000,2)&amp;" ppb"</f>
        <v>&lt;0.03 ppb</v>
      </c>
      <c r="I119" s="120"/>
      <c r="J119" s="80"/>
      <c r="K119" s="108" t="str">
        <f aca="false">"&lt;"&amp;ROUND(RIGHT(K118,LEN(K118)-1)*81/1000,2)&amp;" ppb"</f>
        <v>&lt;4.18 ppb</v>
      </c>
      <c r="L119" s="120"/>
      <c r="M119" s="80"/>
      <c r="N119" s="108" t="str">
        <f aca="false">ROUND(N118*1760/1000,2)&amp;" ppb"</f>
        <v>1.59 ppb</v>
      </c>
      <c r="O119" s="65" t="s">
        <v>40</v>
      </c>
      <c r="P119" s="109" t="str">
        <f aca="false">ROUND(P118*1760/1000,2)&amp;" ppb"</f>
        <v>0.6 ppb</v>
      </c>
      <c r="Q119" s="108" t="str">
        <f aca="false">ROUND(Q118*246/1000,2)&amp;" ppb"</f>
        <v>1.93 ppb</v>
      </c>
      <c r="R119" s="65" t="s">
        <v>40</v>
      </c>
      <c r="S119" s="109" t="str">
        <f aca="false">ROUND(S118*246/1000,2)&amp;" ppb"</f>
        <v>0.25 ppb</v>
      </c>
      <c r="T119" s="108" t="str">
        <f aca="false">"&lt;"&amp;ROUND(RIGHT(T118,LEN(T118)-1)*32300/1000000,2)&amp;" ppm"</f>
        <v>&lt;0.23 ppm</v>
      </c>
      <c r="U119" s="120"/>
      <c r="V119" s="109"/>
      <c r="W119" s="79"/>
      <c r="X119" s="120"/>
      <c r="Y119" s="80"/>
      <c r="Z119" s="79"/>
      <c r="AA119" s="120"/>
      <c r="AB119" s="80"/>
      <c r="AC119" s="81"/>
      <c r="AD119" s="120"/>
      <c r="AE119" s="82"/>
    </row>
    <row r="120" customFormat="false" ht="30" hidden="false" customHeight="true" outlineLevel="0" collapsed="false">
      <c r="A120" s="62"/>
      <c r="B120" s="113"/>
      <c r="C120" s="62"/>
      <c r="D120" s="62"/>
      <c r="E120" s="62"/>
      <c r="F120" s="63"/>
      <c r="G120" s="72" t="s">
        <v>29</v>
      </c>
      <c r="H120" s="42" t="s">
        <v>41</v>
      </c>
      <c r="I120" s="42"/>
      <c r="J120" s="42"/>
      <c r="K120" s="26"/>
      <c r="L120" s="27" t="s">
        <v>42</v>
      </c>
      <c r="M120" s="28"/>
      <c r="N120" s="43"/>
      <c r="O120" s="27" t="s">
        <v>43</v>
      </c>
      <c r="P120" s="44"/>
      <c r="Q120" s="43"/>
      <c r="R120" s="27" t="s">
        <v>44</v>
      </c>
      <c r="S120" s="44"/>
      <c r="T120" s="29"/>
      <c r="U120" s="27" t="s">
        <v>102</v>
      </c>
      <c r="V120" s="45"/>
      <c r="W120" s="29"/>
      <c r="X120" s="27" t="s">
        <v>101</v>
      </c>
      <c r="Y120" s="45"/>
      <c r="Z120" s="29"/>
      <c r="AA120" s="27"/>
      <c r="AB120" s="45"/>
      <c r="AC120" s="26"/>
      <c r="AD120" s="27"/>
      <c r="AE120" s="28"/>
    </row>
    <row r="121" customFormat="false" ht="27.6" hidden="false" customHeight="true" outlineLevel="0" collapsed="false">
      <c r="A121" s="110"/>
      <c r="B121" s="110"/>
      <c r="C121" s="62"/>
      <c r="D121" s="62"/>
      <c r="E121" s="62"/>
      <c r="F121" s="63"/>
      <c r="G121" s="61" t="s">
        <v>73</v>
      </c>
      <c r="H121" s="107" t="s">
        <v>187</v>
      </c>
      <c r="I121" s="116"/>
      <c r="J121" s="76"/>
      <c r="K121" s="64" t="s">
        <v>188</v>
      </c>
      <c r="L121" s="116"/>
      <c r="M121" s="76"/>
      <c r="N121" s="64" t="n">
        <v>1.2795</v>
      </c>
      <c r="O121" s="70" t="s">
        <v>40</v>
      </c>
      <c r="P121" s="66" t="n">
        <v>0.5304</v>
      </c>
      <c r="Q121" s="64" t="n">
        <v>4.564</v>
      </c>
      <c r="R121" s="70" t="s">
        <v>40</v>
      </c>
      <c r="S121" s="66" t="n">
        <v>1.347</v>
      </c>
      <c r="T121" s="64" t="s">
        <v>189</v>
      </c>
      <c r="U121" s="120"/>
      <c r="V121" s="66"/>
      <c r="W121" s="64" t="n">
        <v>0.16835</v>
      </c>
      <c r="X121" s="65" t="s">
        <v>40</v>
      </c>
      <c r="Y121" s="66" t="n">
        <v>0.3615</v>
      </c>
      <c r="Z121" s="81"/>
      <c r="AA121" s="120"/>
      <c r="AB121" s="82"/>
      <c r="AC121" s="79"/>
      <c r="AD121" s="120"/>
      <c r="AE121" s="66"/>
    </row>
    <row r="122" customFormat="false" ht="29.2" hidden="false" customHeight="true" outlineLevel="0" collapsed="false">
      <c r="A122" s="112"/>
      <c r="B122" s="112"/>
      <c r="C122" s="73"/>
      <c r="D122" s="73"/>
      <c r="E122" s="73"/>
      <c r="F122" s="74"/>
      <c r="G122" s="61" t="s">
        <v>78</v>
      </c>
      <c r="H122" s="108" t="str">
        <f aca="false">"&lt;"&amp;ROUND(RIGHT(H121,LEN(H121)-1)*81/1000000,2)&amp;" ppm"</f>
        <v>&lt;1.4 ppm</v>
      </c>
      <c r="I122" s="120"/>
      <c r="J122" s="80"/>
      <c r="K122" s="79"/>
      <c r="L122" s="116"/>
      <c r="M122" s="80"/>
      <c r="N122" s="64"/>
      <c r="O122" s="120"/>
      <c r="P122" s="66"/>
      <c r="Q122" s="108" t="str">
        <f aca="false">ROUND(Q121*246/1000,2)&amp;" ppb"</f>
        <v>1.12 ppb</v>
      </c>
      <c r="R122" s="65" t="s">
        <v>40</v>
      </c>
      <c r="S122" s="109" t="str">
        <f aca="false">ROUND(S121*246/1000,2)&amp;" ppb"</f>
        <v>0.33 ppb</v>
      </c>
      <c r="T122" s="79"/>
      <c r="U122" s="80"/>
      <c r="V122" s="80"/>
      <c r="W122" s="64"/>
      <c r="X122" s="120"/>
      <c r="Y122" s="80"/>
      <c r="Z122" s="81"/>
      <c r="AA122" s="80"/>
      <c r="AB122" s="80"/>
      <c r="AC122" s="79"/>
      <c r="AD122" s="120"/>
      <c r="AE122" s="80"/>
    </row>
    <row r="123" customFormat="false" ht="34.3" hidden="false" customHeight="true" outlineLevel="0" collapsed="false">
      <c r="A123" s="100" t="s">
        <v>190</v>
      </c>
      <c r="B123" s="117"/>
      <c r="C123" s="101" t="s">
        <v>191</v>
      </c>
      <c r="D123" s="22" t="n">
        <v>13.72</v>
      </c>
      <c r="E123" s="88" t="s">
        <v>192</v>
      </c>
      <c r="F123" s="24" t="n">
        <v>45589</v>
      </c>
      <c r="G123" s="25" t="s">
        <v>29</v>
      </c>
      <c r="H123" s="26"/>
      <c r="I123" s="27" t="s">
        <v>30</v>
      </c>
      <c r="J123" s="28"/>
      <c r="K123" s="26"/>
      <c r="L123" s="27" t="s">
        <v>31</v>
      </c>
      <c r="M123" s="28"/>
      <c r="N123" s="26"/>
      <c r="O123" s="27" t="s">
        <v>32</v>
      </c>
      <c r="P123" s="28"/>
      <c r="Q123" s="26"/>
      <c r="R123" s="27" t="s">
        <v>33</v>
      </c>
      <c r="S123" s="28"/>
      <c r="T123" s="29"/>
      <c r="U123" s="27" t="s">
        <v>34</v>
      </c>
      <c r="V123" s="28"/>
      <c r="W123" s="26"/>
      <c r="X123" s="27" t="s">
        <v>35</v>
      </c>
      <c r="Y123" s="28"/>
      <c r="Z123" s="26"/>
      <c r="AA123" s="27" t="s">
        <v>36</v>
      </c>
      <c r="AB123" s="28"/>
      <c r="AC123" s="30" t="s">
        <v>37</v>
      </c>
      <c r="AD123" s="30"/>
      <c r="AE123" s="30"/>
    </row>
    <row r="124" customFormat="false" ht="28.25" hidden="false" customHeight="true" outlineLevel="0" collapsed="false">
      <c r="A124" s="31" t="s">
        <v>193</v>
      </c>
      <c r="B124" s="31"/>
      <c r="C124" s="31"/>
      <c r="D124" s="31"/>
      <c r="E124" s="31"/>
      <c r="F124" s="32" t="n">
        <v>45603</v>
      </c>
      <c r="G124" s="25" t="s">
        <v>73</v>
      </c>
      <c r="H124" s="89" t="s">
        <v>194</v>
      </c>
      <c r="I124" s="118"/>
      <c r="J124" s="35"/>
      <c r="K124" s="33" t="n">
        <v>18.07</v>
      </c>
      <c r="L124" s="118" t="s">
        <v>40</v>
      </c>
      <c r="M124" s="35" t="n">
        <v>40.55</v>
      </c>
      <c r="N124" s="89" t="s">
        <v>195</v>
      </c>
      <c r="O124" s="118"/>
      <c r="P124" s="35"/>
      <c r="Q124" s="89" t="s">
        <v>196</v>
      </c>
      <c r="R124" s="118"/>
      <c r="S124" s="35"/>
      <c r="T124" s="89" t="s">
        <v>197</v>
      </c>
      <c r="U124" s="118"/>
      <c r="V124" s="35"/>
      <c r="W124" s="89" t="s">
        <v>198</v>
      </c>
      <c r="X124" s="119"/>
      <c r="Y124" s="35"/>
      <c r="Z124" s="89" t="n">
        <v>5.561</v>
      </c>
      <c r="AA124" s="34" t="s">
        <v>40</v>
      </c>
      <c r="AB124" s="35" t="n">
        <v>0.8653</v>
      </c>
      <c r="AC124" s="40"/>
      <c r="AD124" s="40"/>
      <c r="AE124" s="40"/>
    </row>
    <row r="125" customFormat="false" ht="32.2" hidden="false" customHeight="true" outlineLevel="0" collapsed="false">
      <c r="A125" s="31"/>
      <c r="B125" s="114"/>
      <c r="C125" s="31"/>
      <c r="D125" s="31"/>
      <c r="E125" s="31"/>
      <c r="F125" s="32"/>
      <c r="G125" s="25" t="s">
        <v>78</v>
      </c>
      <c r="H125" s="102" t="str">
        <f aca="false">"&lt;"&amp;ROUND(RIGHT(H124,LEN(H124)-1)*81/1,2)&amp;" ppt"</f>
        <v>&lt;71.28 ppt</v>
      </c>
      <c r="I125" s="118"/>
      <c r="J125" s="53"/>
      <c r="K125" s="102" t="str">
        <f aca="false">ROUND(K124*81/1000,2)&amp;" ppb"</f>
        <v>1.46 ppb</v>
      </c>
      <c r="L125" s="34" t="s">
        <v>40</v>
      </c>
      <c r="M125" s="103" t="str">
        <f aca="false">ROUND(M124*81/1000,2)&amp;" ppb"</f>
        <v>3.28 ppb</v>
      </c>
      <c r="N125" s="102" t="str">
        <f aca="false">"&lt;"&amp;ROUND(RIGHT(N124,LEN(N124)-1)*1760/1000,2)&amp;" ppb"</f>
        <v>&lt;0.99 ppb</v>
      </c>
      <c r="O125" s="118"/>
      <c r="P125" s="103"/>
      <c r="Q125" s="102" t="str">
        <f aca="false">"&lt;"&amp;ROUND(RIGHT(Q124,LEN(Q124)-1)*246/1000,2)&amp;" ppb"</f>
        <v>&lt;0.66 ppb</v>
      </c>
      <c r="R125" s="118"/>
      <c r="S125" s="103"/>
      <c r="T125" s="102" t="str">
        <f aca="false">"&lt;"&amp;ROUND(RIGHT(T124,LEN(T124)-1)*32300/1000,2)&amp;" ppb"</f>
        <v>&lt;252.91 ppb</v>
      </c>
      <c r="U125" s="118"/>
      <c r="V125" s="103"/>
      <c r="W125" s="52"/>
      <c r="X125" s="118"/>
      <c r="Y125" s="53"/>
      <c r="Z125" s="52"/>
      <c r="AA125" s="118"/>
      <c r="AB125" s="53"/>
      <c r="AC125" s="54"/>
      <c r="AD125" s="118"/>
      <c r="AE125" s="55"/>
    </row>
    <row r="126" customFormat="false" ht="30" hidden="false" customHeight="true" outlineLevel="0" collapsed="false">
      <c r="A126" s="31"/>
      <c r="B126" s="114" t="s">
        <v>122</v>
      </c>
      <c r="C126" s="31"/>
      <c r="D126" s="31"/>
      <c r="E126" s="31"/>
      <c r="F126" s="32"/>
      <c r="G126" s="41" t="s">
        <v>29</v>
      </c>
      <c r="H126" s="42" t="s">
        <v>41</v>
      </c>
      <c r="I126" s="42"/>
      <c r="J126" s="42"/>
      <c r="K126" s="26"/>
      <c r="L126" s="27" t="s">
        <v>42</v>
      </c>
      <c r="M126" s="28"/>
      <c r="N126" s="43"/>
      <c r="O126" s="27" t="s">
        <v>43</v>
      </c>
      <c r="P126" s="44"/>
      <c r="Q126" s="43"/>
      <c r="R126" s="27" t="s">
        <v>44</v>
      </c>
      <c r="S126" s="44"/>
      <c r="T126" s="29"/>
      <c r="U126" s="27" t="s">
        <v>102</v>
      </c>
      <c r="V126" s="45"/>
      <c r="W126" s="29"/>
      <c r="X126" s="27" t="s">
        <v>101</v>
      </c>
      <c r="Y126" s="45"/>
      <c r="Z126" s="29"/>
      <c r="AA126" s="27"/>
      <c r="AB126" s="45"/>
      <c r="AC126" s="26"/>
      <c r="AD126" s="27"/>
      <c r="AE126" s="28"/>
    </row>
    <row r="127" customFormat="false" ht="27.6" hidden="false" customHeight="true" outlineLevel="0" collapsed="false">
      <c r="A127" s="90"/>
      <c r="B127" s="90"/>
      <c r="C127" s="31"/>
      <c r="D127" s="31"/>
      <c r="E127" s="31"/>
      <c r="F127" s="32"/>
      <c r="G127" s="25" t="s">
        <v>73</v>
      </c>
      <c r="H127" s="89" t="n">
        <v>3004.7</v>
      </c>
      <c r="I127" s="119" t="s">
        <v>40</v>
      </c>
      <c r="J127" s="35" t="n">
        <v>12910</v>
      </c>
      <c r="K127" s="33" t="s">
        <v>199</v>
      </c>
      <c r="L127" s="119"/>
      <c r="M127" s="35"/>
      <c r="N127" s="33" t="n">
        <v>1.0764</v>
      </c>
      <c r="O127" s="39" t="s">
        <v>40</v>
      </c>
      <c r="P127" s="35" t="n">
        <v>0.6557</v>
      </c>
      <c r="Q127" s="89" t="s">
        <v>200</v>
      </c>
      <c r="R127" s="119"/>
      <c r="S127" s="35"/>
      <c r="T127" s="33" t="n">
        <v>3.221</v>
      </c>
      <c r="U127" s="34" t="s">
        <v>40</v>
      </c>
      <c r="V127" s="35" t="n">
        <v>1.582</v>
      </c>
      <c r="W127" s="33" t="s">
        <v>201</v>
      </c>
      <c r="X127" s="118"/>
      <c r="Y127" s="35"/>
      <c r="Z127" s="54"/>
      <c r="AA127" s="118"/>
      <c r="AB127" s="55"/>
      <c r="AC127" s="52"/>
      <c r="AD127" s="118"/>
      <c r="AE127" s="35"/>
    </row>
    <row r="128" customFormat="false" ht="29.2" hidden="false" customHeight="true" outlineLevel="0" collapsed="false">
      <c r="A128" s="104"/>
      <c r="B128" s="104"/>
      <c r="C128" s="46"/>
      <c r="D128" s="46"/>
      <c r="E128" s="46"/>
      <c r="F128" s="47"/>
      <c r="G128" s="25" t="s">
        <v>78</v>
      </c>
      <c r="H128" s="102" t="str">
        <f aca="false">ROUND(H127*81/1000,2)&amp;" ppb"</f>
        <v>243.38 ppb</v>
      </c>
      <c r="I128" s="34" t="s">
        <v>40</v>
      </c>
      <c r="J128" s="103" t="str">
        <f aca="false">ROUND(J127*81/1000,2)&amp;" ppb"</f>
        <v>1045.71 ppb</v>
      </c>
      <c r="K128" s="52"/>
      <c r="L128" s="119"/>
      <c r="M128" s="53"/>
      <c r="N128" s="33"/>
      <c r="O128" s="118"/>
      <c r="P128" s="35"/>
      <c r="Q128" s="102" t="str">
        <f aca="false">"&lt;"&amp;ROUND(RIGHT(Q127,LEN(Q127)-1)*246/1000,2)&amp;" ppb"</f>
        <v>&lt;0.64 ppb</v>
      </c>
      <c r="R128" s="118"/>
      <c r="S128" s="103"/>
      <c r="T128" s="52"/>
      <c r="U128" s="53"/>
      <c r="V128" s="53"/>
      <c r="W128" s="33"/>
      <c r="X128" s="118"/>
      <c r="Y128" s="53"/>
      <c r="Z128" s="54"/>
      <c r="AA128" s="53"/>
      <c r="AB128" s="53"/>
      <c r="AC128" s="52"/>
      <c r="AD128" s="118"/>
      <c r="AE128" s="53"/>
    </row>
    <row r="129" customFormat="false" ht="33.15" hidden="false" customHeight="true" outlineLevel="0" collapsed="false">
      <c r="A129" s="12" t="s">
        <v>202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customFormat="false" ht="32.8" hidden="false" customHeight="true" outlineLevel="0" collapsed="false">
      <c r="A130" s="96" t="s">
        <v>203</v>
      </c>
      <c r="B130" s="96"/>
      <c r="C130" s="97"/>
      <c r="D130" s="97"/>
      <c r="E130" s="97"/>
      <c r="F130" s="98"/>
      <c r="G130" s="97"/>
      <c r="H130" s="121"/>
      <c r="I130" s="97"/>
      <c r="J130" s="122"/>
      <c r="K130" s="97"/>
      <c r="L130" s="97"/>
      <c r="M130" s="97"/>
      <c r="N130" s="97"/>
      <c r="O130" s="97"/>
      <c r="P130" s="97"/>
      <c r="Q130" s="121"/>
      <c r="R130" s="97"/>
      <c r="S130" s="123"/>
      <c r="T130" s="124"/>
      <c r="U130" s="97"/>
      <c r="V130" s="125"/>
      <c r="W130" s="121"/>
      <c r="X130" s="97"/>
      <c r="Y130" s="123"/>
      <c r="Z130" s="121"/>
      <c r="AA130" s="97"/>
      <c r="AB130" s="97"/>
      <c r="AC130" s="97"/>
      <c r="AD130" s="97"/>
      <c r="AE130" s="99"/>
    </row>
    <row r="131" customFormat="false" ht="38.05" hidden="false" customHeight="true" outlineLevel="0" collapsed="false">
      <c r="A131" s="13" t="s">
        <v>20</v>
      </c>
      <c r="B131" s="13" t="s">
        <v>21</v>
      </c>
      <c r="C131" s="13" t="s">
        <v>22</v>
      </c>
      <c r="D131" s="13" t="s">
        <v>23</v>
      </c>
      <c r="E131" s="13" t="s">
        <v>24</v>
      </c>
      <c r="F131" s="14" t="s">
        <v>25</v>
      </c>
      <c r="G131" s="13"/>
      <c r="H131" s="15"/>
      <c r="I131" s="16"/>
      <c r="J131" s="17"/>
      <c r="K131" s="15"/>
      <c r="L131" s="16"/>
      <c r="M131" s="17"/>
      <c r="N131" s="15"/>
      <c r="O131" s="16"/>
      <c r="P131" s="17"/>
      <c r="Q131" s="15"/>
      <c r="R131" s="16"/>
      <c r="S131" s="17"/>
      <c r="T131" s="18"/>
      <c r="U131" s="16"/>
      <c r="V131" s="17"/>
      <c r="W131" s="15"/>
      <c r="X131" s="16"/>
      <c r="Y131" s="17"/>
      <c r="Z131" s="15"/>
      <c r="AA131" s="16"/>
      <c r="AB131" s="17"/>
      <c r="AC131" s="19"/>
      <c r="AD131" s="19"/>
      <c r="AE131" s="19"/>
    </row>
    <row r="132" customFormat="false" ht="34.3" hidden="false" customHeight="true" outlineLevel="0" collapsed="false">
      <c r="A132" s="20" t="s">
        <v>204</v>
      </c>
      <c r="B132" s="117"/>
      <c r="C132" s="21"/>
      <c r="D132" s="22"/>
      <c r="E132" s="22"/>
      <c r="F132" s="24"/>
      <c r="G132" s="25" t="s">
        <v>29</v>
      </c>
      <c r="H132" s="26"/>
      <c r="I132" s="27" t="s">
        <v>30</v>
      </c>
      <c r="J132" s="28"/>
      <c r="K132" s="26"/>
      <c r="L132" s="27" t="s">
        <v>31</v>
      </c>
      <c r="M132" s="28"/>
      <c r="N132" s="26"/>
      <c r="O132" s="27" t="s">
        <v>32</v>
      </c>
      <c r="P132" s="28"/>
      <c r="Q132" s="26"/>
      <c r="R132" s="27" t="s">
        <v>33</v>
      </c>
      <c r="S132" s="28"/>
      <c r="T132" s="29"/>
      <c r="U132" s="27" t="s">
        <v>34</v>
      </c>
      <c r="V132" s="28"/>
      <c r="W132" s="26"/>
      <c r="X132" s="27" t="s">
        <v>35</v>
      </c>
      <c r="Y132" s="28"/>
      <c r="Z132" s="26"/>
      <c r="AA132" s="27" t="s">
        <v>36</v>
      </c>
      <c r="AB132" s="28"/>
      <c r="AC132" s="30" t="s">
        <v>37</v>
      </c>
      <c r="AD132" s="30"/>
      <c r="AE132" s="30"/>
    </row>
    <row r="133" customFormat="false" ht="41.75" hidden="false" customHeight="true" outlineLevel="0" collapsed="false">
      <c r="A133" s="114"/>
      <c r="B133" s="114"/>
      <c r="C133" s="114"/>
      <c r="D133" s="114"/>
      <c r="E133" s="114"/>
      <c r="F133" s="32"/>
      <c r="G133" s="25" t="s">
        <v>73</v>
      </c>
      <c r="H133" s="33"/>
      <c r="I133" s="118"/>
      <c r="J133" s="35"/>
      <c r="K133" s="33"/>
      <c r="L133" s="118"/>
      <c r="M133" s="35"/>
      <c r="N133" s="33"/>
      <c r="O133" s="118"/>
      <c r="P133" s="35"/>
      <c r="Q133" s="33"/>
      <c r="R133" s="118"/>
      <c r="S133" s="35"/>
      <c r="T133" s="33"/>
      <c r="U133" s="118"/>
      <c r="V133" s="35"/>
      <c r="W133" s="36"/>
      <c r="X133" s="118"/>
      <c r="Y133" s="38"/>
      <c r="Z133" s="33"/>
      <c r="AA133" s="118"/>
      <c r="AB133" s="35"/>
      <c r="AC133" s="40"/>
      <c r="AD133" s="40"/>
      <c r="AE133" s="40"/>
    </row>
    <row r="134" customFormat="false" ht="28.4" hidden="false" customHeight="true" outlineLevel="0" collapsed="false">
      <c r="A134" s="114"/>
      <c r="B134" s="114"/>
      <c r="C134" s="114"/>
      <c r="D134" s="114"/>
      <c r="E134" s="114"/>
      <c r="F134" s="32"/>
      <c r="G134" s="25" t="s">
        <v>78</v>
      </c>
      <c r="H134" s="33"/>
      <c r="I134" s="118"/>
      <c r="J134" s="53"/>
      <c r="K134" s="52"/>
      <c r="L134" s="118"/>
      <c r="M134" s="53"/>
      <c r="N134" s="52"/>
      <c r="O134" s="118"/>
      <c r="P134" s="53"/>
      <c r="Q134" s="52"/>
      <c r="R134" s="118"/>
      <c r="S134" s="53"/>
      <c r="T134" s="52"/>
      <c r="U134" s="118"/>
      <c r="V134" s="53"/>
      <c r="W134" s="52"/>
      <c r="X134" s="118"/>
      <c r="Y134" s="53"/>
      <c r="Z134" s="52"/>
      <c r="AA134" s="118"/>
      <c r="AB134" s="53"/>
      <c r="AC134" s="54"/>
      <c r="AD134" s="118"/>
      <c r="AE134" s="55"/>
    </row>
    <row r="135" customFormat="false" ht="30" hidden="false" customHeight="true" outlineLevel="0" collapsed="false">
      <c r="A135" s="114"/>
      <c r="B135" s="114"/>
      <c r="C135" s="114"/>
      <c r="D135" s="114"/>
      <c r="E135" s="114"/>
      <c r="F135" s="32"/>
      <c r="G135" s="41" t="s">
        <v>29</v>
      </c>
      <c r="H135" s="42" t="s">
        <v>41</v>
      </c>
      <c r="I135" s="42"/>
      <c r="J135" s="42"/>
      <c r="K135" s="26"/>
      <c r="L135" s="27" t="s">
        <v>42</v>
      </c>
      <c r="M135" s="28"/>
      <c r="N135" s="43"/>
      <c r="O135" s="27" t="s">
        <v>43</v>
      </c>
      <c r="P135" s="44"/>
      <c r="Q135" s="43"/>
      <c r="R135" s="27" t="s">
        <v>44</v>
      </c>
      <c r="S135" s="44"/>
      <c r="T135" s="29"/>
      <c r="U135" s="27"/>
      <c r="V135" s="45"/>
      <c r="W135" s="29"/>
      <c r="X135" s="27"/>
      <c r="Y135" s="45"/>
      <c r="Z135" s="29"/>
      <c r="AA135" s="27"/>
      <c r="AB135" s="45"/>
      <c r="AC135" s="26"/>
      <c r="AD135" s="27"/>
      <c r="AE135" s="28"/>
    </row>
    <row r="136" customFormat="false" ht="27.6" hidden="false" customHeight="true" outlineLevel="0" collapsed="false">
      <c r="A136" s="90"/>
      <c r="B136" s="90"/>
      <c r="C136" s="114"/>
      <c r="D136" s="114"/>
      <c r="E136" s="114"/>
      <c r="F136" s="32"/>
      <c r="G136" s="25" t="s">
        <v>73</v>
      </c>
      <c r="H136" s="33"/>
      <c r="I136" s="119"/>
      <c r="J136" s="49"/>
      <c r="K136" s="33"/>
      <c r="L136" s="119"/>
      <c r="M136" s="49"/>
      <c r="N136" s="33"/>
      <c r="O136" s="119"/>
      <c r="P136" s="35"/>
      <c r="Q136" s="33"/>
      <c r="R136" s="119"/>
      <c r="S136" s="35"/>
      <c r="T136" s="52"/>
      <c r="U136" s="91"/>
      <c r="V136" s="91"/>
      <c r="W136" s="52"/>
      <c r="X136" s="118"/>
      <c r="Y136" s="35"/>
      <c r="Z136" s="54"/>
      <c r="AA136" s="118"/>
      <c r="AB136" s="55"/>
      <c r="AC136" s="52"/>
      <c r="AD136" s="118"/>
      <c r="AE136" s="35"/>
    </row>
    <row r="137" customFormat="false" ht="29.2" hidden="false" customHeight="true" outlineLevel="0" collapsed="false">
      <c r="A137" s="104"/>
      <c r="B137" s="104"/>
      <c r="C137" s="46"/>
      <c r="D137" s="46"/>
      <c r="E137" s="46"/>
      <c r="F137" s="47"/>
      <c r="G137" s="25" t="s">
        <v>78</v>
      </c>
      <c r="H137" s="52"/>
      <c r="I137" s="119"/>
      <c r="J137" s="53"/>
      <c r="K137" s="52"/>
      <c r="L137" s="119"/>
      <c r="M137" s="53"/>
      <c r="N137" s="33"/>
      <c r="O137" s="118"/>
      <c r="P137" s="35"/>
      <c r="Q137" s="33"/>
      <c r="R137" s="118"/>
      <c r="S137" s="35"/>
      <c r="T137" s="52"/>
      <c r="U137" s="53"/>
      <c r="V137" s="53"/>
      <c r="W137" s="33"/>
      <c r="X137" s="118"/>
      <c r="Y137" s="53"/>
      <c r="Z137" s="54"/>
      <c r="AA137" s="53"/>
      <c r="AB137" s="53"/>
      <c r="AC137" s="52"/>
      <c r="AD137" s="118"/>
      <c r="AE137" s="53"/>
    </row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6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C11:AE11"/>
    <mergeCell ref="AC12:AE12"/>
    <mergeCell ref="AC13:AE13"/>
    <mergeCell ref="H14:J14"/>
    <mergeCell ref="AC16:AE16"/>
    <mergeCell ref="AC17:AE17"/>
    <mergeCell ref="H18:J18"/>
    <mergeCell ref="AC20:AE20"/>
    <mergeCell ref="AC21:AE21"/>
    <mergeCell ref="H22:J22"/>
    <mergeCell ref="AC24:AE24"/>
    <mergeCell ref="AC25:AE25"/>
    <mergeCell ref="H26:J26"/>
    <mergeCell ref="AC28:AE28"/>
    <mergeCell ref="AC29:AE29"/>
    <mergeCell ref="H30:J30"/>
    <mergeCell ref="AC32:AE32"/>
    <mergeCell ref="AC33:AE33"/>
    <mergeCell ref="H34:J34"/>
    <mergeCell ref="AC36:AE36"/>
    <mergeCell ref="AC37:AE37"/>
    <mergeCell ref="H38:J38"/>
    <mergeCell ref="U39:V39"/>
    <mergeCell ref="AC40:AE40"/>
    <mergeCell ref="AC41:AE41"/>
    <mergeCell ref="H42:J42"/>
    <mergeCell ref="A44:AE44"/>
    <mergeCell ref="A45:AB48"/>
    <mergeCell ref="AC45:AE48"/>
    <mergeCell ref="A49:B49"/>
    <mergeCell ref="AC50:AE50"/>
    <mergeCell ref="AC51:AE51"/>
    <mergeCell ref="AC52:AE52"/>
    <mergeCell ref="H54:J54"/>
    <mergeCell ref="U55:V55"/>
    <mergeCell ref="U56:V56"/>
    <mergeCell ref="AA56:AB56"/>
    <mergeCell ref="AC57:AE57"/>
    <mergeCell ref="AC58:AE58"/>
    <mergeCell ref="H60:J60"/>
    <mergeCell ref="U61:V61"/>
    <mergeCell ref="AA62:AB62"/>
    <mergeCell ref="AC63:AE63"/>
    <mergeCell ref="AC64:AE64"/>
    <mergeCell ref="H66:J66"/>
    <mergeCell ref="U68:V68"/>
    <mergeCell ref="AA68:AB68"/>
    <mergeCell ref="AC69:AE69"/>
    <mergeCell ref="E70:E71"/>
    <mergeCell ref="AC70:AE70"/>
    <mergeCell ref="H72:J72"/>
    <mergeCell ref="U73:V73"/>
    <mergeCell ref="AA74:AB74"/>
    <mergeCell ref="AC75:AE75"/>
    <mergeCell ref="AC76:AE76"/>
    <mergeCell ref="B77:B78"/>
    <mergeCell ref="H78:J78"/>
    <mergeCell ref="U80:V80"/>
    <mergeCell ref="AA80:AB80"/>
    <mergeCell ref="AC81:AE81"/>
    <mergeCell ref="AC82:AE82"/>
    <mergeCell ref="B83:B84"/>
    <mergeCell ref="H84:J84"/>
    <mergeCell ref="U86:V86"/>
    <mergeCell ref="AA86:AB86"/>
    <mergeCell ref="AC87:AE87"/>
    <mergeCell ref="AC88:AE88"/>
    <mergeCell ref="B89:B90"/>
    <mergeCell ref="H90:J90"/>
    <mergeCell ref="U92:V92"/>
    <mergeCell ref="AA92:AB92"/>
    <mergeCell ref="AC93:AE93"/>
    <mergeCell ref="AC94:AE94"/>
    <mergeCell ref="B95:B96"/>
    <mergeCell ref="H96:J96"/>
    <mergeCell ref="U98:V98"/>
    <mergeCell ref="AA98:AB98"/>
    <mergeCell ref="AC99:AE99"/>
    <mergeCell ref="AC100:AE100"/>
    <mergeCell ref="B101:B102"/>
    <mergeCell ref="H102:J102"/>
    <mergeCell ref="U104:V104"/>
    <mergeCell ref="AA104:AB104"/>
    <mergeCell ref="AC105:AE105"/>
    <mergeCell ref="AC106:AE106"/>
    <mergeCell ref="B107:B108"/>
    <mergeCell ref="H108:J108"/>
    <mergeCell ref="U110:V110"/>
    <mergeCell ref="AA110:AB110"/>
    <mergeCell ref="AC111:AE111"/>
    <mergeCell ref="AC112:AE112"/>
    <mergeCell ref="B113:B114"/>
    <mergeCell ref="H114:J114"/>
    <mergeCell ref="U116:V116"/>
    <mergeCell ref="AA116:AB116"/>
    <mergeCell ref="AC117:AE117"/>
    <mergeCell ref="AC118:AE118"/>
    <mergeCell ref="B119:B120"/>
    <mergeCell ref="H120:J120"/>
    <mergeCell ref="U122:V122"/>
    <mergeCell ref="AA122:AB122"/>
    <mergeCell ref="AC123:AE123"/>
    <mergeCell ref="AC124:AE124"/>
    <mergeCell ref="B125:B126"/>
    <mergeCell ref="H126:J126"/>
    <mergeCell ref="U128:V128"/>
    <mergeCell ref="AA128:AB128"/>
    <mergeCell ref="A129:AE129"/>
    <mergeCell ref="A130:B130"/>
    <mergeCell ref="AC131:AE131"/>
    <mergeCell ref="AC132:AE132"/>
    <mergeCell ref="AC133:AE133"/>
    <mergeCell ref="H135:J135"/>
    <mergeCell ref="U136:V136"/>
    <mergeCell ref="U137:V137"/>
    <mergeCell ref="AA137:AB137"/>
  </mergeCells>
  <hyperlinks>
    <hyperlink ref="A51" r:id="rId1" display="PICO V01"/>
    <hyperlink ref="A57" r:id="rId2" display="PICO V02"/>
    <hyperlink ref="A63" r:id="rId3" display="PICO V03"/>
    <hyperlink ref="A69" r:id="rId4" display="PICO V04"/>
    <hyperlink ref="A75" r:id="rId5" display="PICO V05"/>
    <hyperlink ref="A81" r:id="rId6" display="PICO V06"/>
    <hyperlink ref="A87" r:id="rId7" display="PICO V07"/>
    <hyperlink ref="A93" r:id="rId8" display="PICO V08"/>
    <hyperlink ref="A99" r:id="rId9" display="PICO V09"/>
    <hyperlink ref="A105" r:id="rId10" display="PICO V10"/>
    <hyperlink ref="A111" r:id="rId11" display="PICO V11"/>
    <hyperlink ref="A117" r:id="rId12" display="PICO V12"/>
    <hyperlink ref="A123" r:id="rId13" display="PICO V13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47278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2025-01-08T17:44:39Z</dcterms:modified>
  <cp:revision>3650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