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lected Ge Detector Sample Re" sheetId="1" state="visible" r:id="rId3"/>
  </sheets>
  <definedNames>
    <definedName function="false" hidden="false" name="Excel_BuiltIn_Print_Area_1" vbProcedure="false">'Collected Ge Detector Sample Re'!$1:$11</definedName>
    <definedName function="false" hidden="false" name="Excel_BuiltIn_Print_Titles_1" vbProcedure="false">'Collected Ge Detector Sample Re'!$11:$11</definedName>
    <definedName function="false" hidden="false" name="Excel_BuiltIn_Print_Titles_1_1" vbProcedure="false">'Collected Ge Detector Sample Re'!$1:$1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<sst xmlns="http://schemas.openxmlformats.org/spreadsheetml/2006/main" count="3972" uniqueCount="733">
  <si>
    <t xml:space="preserve">Some Useful Information Concerning the results: </t>
  </si>
  <si>
    <t xml:space="preserve">The Conversion factors for the primordial nuclides are given by:</t>
  </si>
  <si>
    <r>
      <rPr>
        <sz val="8"/>
        <rFont val="Bitstream Vera Serif"/>
        <family val="1"/>
        <charset val="1"/>
      </rPr>
      <t xml:space="preserve">1 Bq 238U/kg =  81 ppb U (81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gU/g)</t>
    </r>
  </si>
  <si>
    <t xml:space="preserve">The 238U  decay chain gammas used are:</t>
  </si>
  <si>
    <t xml:space="preserve">226Ra: 186.1 keV</t>
  </si>
  <si>
    <t xml:space="preserve">214Pb: 295.21 and 351.92 keV</t>
  </si>
  <si>
    <t xml:space="preserve">214Bi: 609.31, 1120.29, 1764.49 and 2204.21 keV</t>
  </si>
  <si>
    <t xml:space="preserve">The relationships are valid for any daughters in the 238U, 235U or 232Th chain only if the chain is in equilibrium.</t>
  </si>
  <si>
    <r>
      <rPr>
        <sz val="8"/>
        <rFont val="Bitstream Vera Serif"/>
        <family val="1"/>
        <charset val="1"/>
      </rPr>
      <t xml:space="preserve">1 Bq 232Th/kg = 246 ppb Th (246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gTh/g)</t>
    </r>
  </si>
  <si>
    <t xml:space="preserve">The 232Th decay chain gammas used are:</t>
  </si>
  <si>
    <t xml:space="preserve">212Pb: 238.63 and 300.09 keV</t>
  </si>
  <si>
    <t xml:space="preserve">208Tl: 583.19 and 2614.53 keV, </t>
  </si>
  <si>
    <t xml:space="preserve">228Ac: 911.21 keV</t>
  </si>
  <si>
    <r>
      <rPr>
        <sz val="8"/>
        <rFont val="Bitstream Vera Serif"/>
        <family val="1"/>
        <charset val="1"/>
      </rPr>
      <t xml:space="preserve">1 Bq 40K/kg = 32300 ppb K (32300 x 10</t>
    </r>
    <r>
      <rPr>
        <vertAlign val="superscript"/>
        <sz val="10"/>
        <rFont val="Bitstream Vera Sans"/>
        <family val="2"/>
        <charset val="1"/>
      </rPr>
      <t xml:space="preserve">-6</t>
    </r>
    <r>
      <rPr>
        <sz val="10"/>
        <rFont val="Bitstream Vera Sans"/>
        <family val="2"/>
        <charset val="1"/>
      </rPr>
      <t xml:space="preserve"> gK/g)</t>
    </r>
  </si>
  <si>
    <t xml:space="preserve">The 40K decay chain gamma used is:</t>
  </si>
  <si>
    <t xml:space="preserve">40K: 1460.83 keV</t>
  </si>
  <si>
    <t xml:space="preserve">1 Bq 235U/kg = 1.76 ppm U (1.76 x 10-6 gU/g)</t>
  </si>
  <si>
    <t xml:space="preserve">The 235U decay chain gammas used are:</t>
  </si>
  <si>
    <t xml:space="preserve">235U:  143.76, 163.33 and 205.31 keV</t>
  </si>
  <si>
    <t xml:space="preserve">Sample Description </t>
  </si>
  <si>
    <t xml:space="preserve">Manufacturer</t>
  </si>
  <si>
    <t xml:space="preserve">Mass (g)</t>
  </si>
  <si>
    <t xml:space="preserve">Live Time (days)</t>
  </si>
  <si>
    <t xml:space="preserve">Run Numbers</t>
  </si>
  <si>
    <t xml:space="preserve">Counting Dates 
(if applicable)</t>
  </si>
  <si>
    <t xml:space="preserve">Background 1</t>
  </si>
  <si>
    <t xml:space="preserve">171213
171214
17121401</t>
  </si>
  <si>
    <t xml:space="preserve">Results:</t>
  </si>
  <si>
    <t xml:space="preserve">238U from 226Ra</t>
  </si>
  <si>
    <t xml:space="preserve">238U from 234Th</t>
  </si>
  <si>
    <t xml:space="preserve">235U</t>
  </si>
  <si>
    <t xml:space="preserve">232Th</t>
  </si>
  <si>
    <t xml:space="preserve">40K</t>
  </si>
  <si>
    <t xml:space="preserve">137Cs</t>
  </si>
  <si>
    <t xml:space="preserve">60Co</t>
  </si>
  <si>
    <t xml:space="preserve">Comments</t>
  </si>
  <si>
    <t xml:space="preserve">Completely Empty Detector</t>
  </si>
  <si>
    <t xml:space="preserve">171217
180104
18010401</t>
  </si>
  <si>
    <t xml:space="preserve">(mBq)</t>
  </si>
  <si>
    <t xml:space="preserve">+-</t>
  </si>
  <si>
    <t xml:space="preserve">&lt;0.12</t>
  </si>
  <si>
    <t xml:space="preserve">210Pb:</t>
  </si>
  <si>
    <t xml:space="preserve">7Be:</t>
  </si>
  <si>
    <t xml:space="preserve">54Mn</t>
  </si>
  <si>
    <t xml:space="preserve">228Ac:</t>
  </si>
  <si>
    <t xml:space="preserve">210Po:</t>
  </si>
  <si>
    <t xml:space="preserve">&lt;0.11</t>
  </si>
  <si>
    <t xml:space="preserve">Background 2</t>
  </si>
  <si>
    <t xml:space="preserve">The two polyethylene bricks are used as sample holders</t>
  </si>
  <si>
    <t xml:space="preserve">180108
180118
180123
180208</t>
  </si>
  <si>
    <t xml:space="preserve">Detector Chamber contains two 2x4x8 polyethylene bricks</t>
  </si>
  <si>
    <t xml:space="preserve">180305
180306
180328
180409</t>
  </si>
  <si>
    <t xml:space="preserve">This is the standard background to be subtracted from samples beginning on May 25, 2018</t>
  </si>
  <si>
    <t xml:space="preserve">180420
180502
180504
180514</t>
  </si>
  <si>
    <t xml:space="preserve">.</t>
  </si>
  <si>
    <t xml:space="preserve">Background 3</t>
  </si>
  <si>
    <t xml:space="preserve">200324
200430</t>
  </si>
  <si>
    <t xml:space="preserve">&lt;1.11</t>
  </si>
  <si>
    <t xml:space="preserve">&lt;0.032</t>
  </si>
  <si>
    <t xml:space="preserve">Background 4</t>
  </si>
  <si>
    <t xml:space="preserve">N/A</t>
  </si>
  <si>
    <t xml:space="preserve">&lt;0.041</t>
  </si>
  <si>
    <t xml:space="preserve">&lt;3621.00</t>
  </si>
  <si>
    <t xml:space="preserve">Background 5</t>
  </si>
  <si>
    <t xml:space="preserve">This is the first background run with the Fast Discriminator set to Low Energy</t>
  </si>
  <si>
    <t xml:space="preserve">&lt;0.078</t>
  </si>
  <si>
    <t xml:space="preserve">&lt;1.01</t>
  </si>
  <si>
    <t xml:space="preserve">Background 6</t>
  </si>
  <si>
    <t xml:space="preserve">210517
210524</t>
  </si>
  <si>
    <t xml:space="preserve">Background with large acrylic stand</t>
  </si>
  <si>
    <t xml:space="preserve">&lt;0.14</t>
  </si>
  <si>
    <t xml:space="preserve">Acrylic Stand 1</t>
  </si>
  <si>
    <t xml:space="preserve">&lt;1.23</t>
  </si>
  <si>
    <t xml:space="preserve">&lt;6357.00</t>
  </si>
  <si>
    <t xml:space="preserve">Background 7</t>
  </si>
  <si>
    <t xml:space="preserve">210623
210803
210901
211008</t>
  </si>
  <si>
    <t xml:space="preserve">Background with small acrylic stand</t>
  </si>
  <si>
    <t xml:space="preserve">Acrylic Stand 2</t>
  </si>
  <si>
    <t xml:space="preserve">Background 8</t>
  </si>
  <si>
    <t xml:space="preserve">211113
211217
220103
220218</t>
  </si>
  <si>
    <t xml:space="preserve">&lt;3248.00</t>
  </si>
  <si>
    <t xml:space="preserve">Background 9</t>
  </si>
  <si>
    <t xml:space="preserve">220901
221014
221109
230118</t>
  </si>
  <si>
    <t xml:space="preserve">210Pb</t>
  </si>
  <si>
    <t xml:space="preserve">&lt;0.094</t>
  </si>
  <si>
    <t xml:space="preserve">&lt;3780.00</t>
  </si>
  <si>
    <t xml:space="preserve">Background 10</t>
  </si>
  <si>
    <t xml:space="preserve">230502
230621</t>
  </si>
  <si>
    <t xml:space="preserve">&lt;1.42</t>
  </si>
  <si>
    <t xml:space="preserve">&lt;0.035</t>
  </si>
  <si>
    <t xml:space="preserve">Background 11</t>
  </si>
  <si>
    <t xml:space="preserve">&lt;0.17</t>
  </si>
  <si>
    <t xml:space="preserve">&lt;0.13</t>
  </si>
  <si>
    <t xml:space="preserve">Acrylic Stand  1</t>
  </si>
  <si>
    <t xml:space="preserve">&lt;1.19</t>
  </si>
  <si>
    <t xml:space="preserve">Background 12</t>
  </si>
  <si>
    <t xml:space="preserve">July 30,, 2024</t>
  </si>
  <si>
    <t xml:space="preserve">&lt;0.046</t>
  </si>
  <si>
    <t xml:space="preserve">Background 13</t>
  </si>
  <si>
    <t xml:space="preserve">&lt;0.90</t>
  </si>
  <si>
    <t xml:space="preserve">&lt;0.048</t>
  </si>
  <si>
    <t xml:space="preserve">The measurements of the samples below take into account the background measurement shown above. If a measurement is below the background then the upper bound shown is the 90% confidence limit.</t>
  </si>
  <si>
    <t xml:space="preserve">SNOLAB Measurements:</t>
  </si>
  <si>
    <t xml:space="preserve">SNOLAB G001</t>
  </si>
  <si>
    <t xml:space="preserve">Acrylic Stand 1 made by SNOLAB Installation  Group</t>
  </si>
  <si>
    <t xml:space="preserve">P1: 10.5</t>
  </si>
  <si>
    <t xml:space="preserve">P2: 36.792</t>
  </si>
  <si>
    <t xml:space="preserve">(mBq/kg)</t>
  </si>
  <si>
    <t xml:space="preserve">No Backgrounds are subtracted from these results</t>
  </si>
  <si>
    <t xml:space="preserve">P3: 37.374</t>
  </si>
  <si>
    <t xml:space="preserve">181031
181119</t>
  </si>
  <si>
    <t xml:space="preserve">(ppb or ppm)</t>
  </si>
  <si>
    <t xml:space="preserve">Total is:</t>
  </si>
  <si>
    <t xml:space="preserve">SNOLAB G002</t>
  </si>
  <si>
    <t xml:space="preserve">Acrylic Stand 2 made by SNOLAB Installation  Group</t>
  </si>
  <si>
    <t xml:space="preserve">181005
181008
181017
181018
181022</t>
  </si>
  <si>
    <t xml:space="preserve">and</t>
  </si>
  <si>
    <t xml:space="preserve">181212
190107
19011601</t>
  </si>
  <si>
    <t xml:space="preserve">19011702
19012102
19012201</t>
  </si>
  <si>
    <t xml:space="preserve">&lt;0.060</t>
  </si>
  <si>
    <t xml:space="preserve">SNOLAB G003</t>
  </si>
  <si>
    <t xml:space="preserve">NIST Sample</t>
  </si>
  <si>
    <t xml:space="preserve">28.825 g</t>
  </si>
  <si>
    <t xml:space="preserve">Powdered Ocean Sediment Calibration Sample</t>
  </si>
  <si>
    <t xml:space="preserve">Cross Comparison Sample A</t>
  </si>
  <si>
    <t xml:space="preserve">Sample placed directly on top of the detector</t>
  </si>
  <si>
    <t xml:space="preserve">241Am:</t>
  </si>
  <si>
    <t xml:space="preserve">&lt;264.90</t>
  </si>
  <si>
    <t xml:space="preserve">SNOLAB G004</t>
  </si>
  <si>
    <t xml:space="preserve">Sample placed 45mm above the detector (one counting pot container)</t>
  </si>
  <si>
    <t xml:space="preserve">&lt;527.60</t>
  </si>
  <si>
    <t xml:space="preserve">SNOLAB G005</t>
  </si>
  <si>
    <t xml:space="preserve">33.454 g</t>
  </si>
  <si>
    <t xml:space="preserve">Cross Comparison Sample B</t>
  </si>
  <si>
    <t xml:space="preserve">&lt;17.58</t>
  </si>
  <si>
    <t xml:space="preserve">&lt;157.3</t>
  </si>
  <si>
    <t xml:space="preserve">SNOLAB G006</t>
  </si>
  <si>
    <t xml:space="preserve">&lt;18.54</t>
  </si>
  <si>
    <t xml:space="preserve">&lt;365.40</t>
  </si>
  <si>
    <t xml:space="preserve">SNOLAB G007</t>
  </si>
  <si>
    <t xml:space="preserve">Part No. TS-5</t>
  </si>
  <si>
    <t xml:space="preserve">60.3 g</t>
  </si>
  <si>
    <t xml:space="preserve">Plastic Process Equipment Inc.</t>
  </si>
  <si>
    <t xml:space="preserve">Macedonia, OH 44056</t>
  </si>
  <si>
    <t xml:space="preserve">&lt;1.58</t>
  </si>
  <si>
    <t xml:space="preserve">White PTFE Thread Sealant Paste</t>
  </si>
  <si>
    <t xml:space="preserve">&lt;63.91</t>
  </si>
  <si>
    <t xml:space="preserve">&lt;9.21</t>
  </si>
  <si>
    <t xml:space="preserve">SNOLAB G008</t>
  </si>
  <si>
    <t xml:space="preserve">Type: 7093</t>
  </si>
  <si>
    <t xml:space="preserve">416.4 g</t>
  </si>
  <si>
    <t xml:space="preserve">GST II General Purpose Air and Water Hose</t>
  </si>
  <si>
    <t xml:space="preserve">Parker Hannifin Corp</t>
  </si>
  <si>
    <t xml:space="preserve">&lt;5.19</t>
  </si>
  <si>
    <t xml:space="preserve">&lt;2.54</t>
  </si>
  <si>
    <t xml:space="preserve">&lt;64.99</t>
  </si>
  <si>
    <t xml:space="preserve">SNOLAB G009</t>
  </si>
  <si>
    <t xml:space="preserve">ID Type: GL00215</t>
  </si>
  <si>
    <t xml:space="preserve">888.7 g</t>
  </si>
  <si>
    <t xml:space="preserve">Gates Adapta Flex Multipurpose 1 ½” Hose</t>
  </si>
  <si>
    <t xml:space="preserve">&lt;1.41</t>
  </si>
  <si>
    <t xml:space="preserve">&lt;0.80</t>
  </si>
  <si>
    <t xml:space="preserve">SNOLAB G010</t>
  </si>
  <si>
    <t xml:space="preserve">Type: 7322</t>
  </si>
  <si>
    <t xml:space="preserve">1041.7 g</t>
  </si>
  <si>
    <t xml:space="preserve">Parker Series Super Flex Hose</t>
  </si>
  <si>
    <t xml:space="preserve"> Large Diameter General Service Air and Water Hose</t>
  </si>
  <si>
    <t xml:space="preserve">&lt;2.69</t>
  </si>
  <si>
    <t xml:space="preserve">Material: EPDM</t>
  </si>
  <si>
    <t xml:space="preserve">&lt;67.74</t>
  </si>
  <si>
    <t xml:space="preserve">SNOLAB G011</t>
  </si>
  <si>
    <t xml:space="preserve">Fittings are made from polypropylene</t>
  </si>
  <si>
    <t xml:space="preserve">456.8 g</t>
  </si>
  <si>
    <t xml:space="preserve">Philmac Compression Fittings</t>
  </si>
  <si>
    <t xml:space="preserve">This sample contains only ½” size fittings</t>
  </si>
  <si>
    <t xml:space="preserve">&lt;2.16</t>
  </si>
  <si>
    <t xml:space="preserve">Fitting Labels: IPS SIDR</t>
  </si>
  <si>
    <t xml:space="preserve">&lt;43.48</t>
  </si>
  <si>
    <t xml:space="preserve">SNOLAB G012</t>
  </si>
  <si>
    <t xml:space="preserve">469.8 g</t>
  </si>
  <si>
    <t xml:space="preserve">This sample contains a 1 ¾” size fitting</t>
  </si>
  <si>
    <t xml:space="preserve">&lt;3.05</t>
  </si>
  <si>
    <t xml:space="preserve">&lt;47.53</t>
  </si>
  <si>
    <t xml:space="preserve">SNOLAB G013</t>
  </si>
  <si>
    <t xml:space="preserve">Sample from TAD Expansion Project</t>
  </si>
  <si>
    <t xml:space="preserve">919.2 g</t>
  </si>
  <si>
    <t xml:space="preserve">Steel L-Shaped Holder Plate
(Rabbit Ear)</t>
  </si>
  <si>
    <t xml:space="preserve">&lt;1.37</t>
  </si>
  <si>
    <t xml:space="preserve">&lt;0.65</t>
  </si>
  <si>
    <t xml:space="preserve">&lt;0.68</t>
  </si>
  <si>
    <t xml:space="preserve">&lt;529.90</t>
  </si>
  <si>
    <t xml:space="preserve">&lt;11.56</t>
  </si>
  <si>
    <t xml:space="preserve">SNOLAB G014</t>
  </si>
  <si>
    <t xml:space="preserve">225.8 g</t>
  </si>
  <si>
    <t xml:space="preserve">Shotcrete</t>
  </si>
  <si>
    <t xml:space="preserve">&lt;25.43</t>
  </si>
  <si>
    <t xml:space="preserve">&lt;70.98</t>
  </si>
  <si>
    <t xml:space="preserve">SNOLAB G015</t>
  </si>
  <si>
    <t xml:space="preserve">58.2 g</t>
  </si>
  <si>
    <t xml:space="preserve">Chain – Two Links</t>
  </si>
  <si>
    <t xml:space="preserve">&lt;1.31</t>
  </si>
  <si>
    <t xml:space="preserve">&lt;93.93</t>
  </si>
  <si>
    <t xml:space="preserve">&lt;2.74</t>
  </si>
  <si>
    <t xml:space="preserve">&lt;3.14</t>
  </si>
  <si>
    <t xml:space="preserve">&lt;2.58</t>
  </si>
  <si>
    <t xml:space="preserve">&lt;423.80</t>
  </si>
  <si>
    <t xml:space="preserve">&lt;23.09</t>
  </si>
  <si>
    <t xml:space="preserve">&lt;2.93</t>
  </si>
  <si>
    <t xml:space="preserve">SNOLAB G016</t>
  </si>
  <si>
    <t xml:space="preserve">Grizzly Claw</t>
  </si>
  <si>
    <t xml:space="preserve">171.8 g</t>
  </si>
  <si>
    <t xml:space="preserve">Kicking Horse Coffee</t>
  </si>
  <si>
    <t xml:space="preserve">Kicking Horse Coffee Company</t>
  </si>
  <si>
    <t xml:space="preserve">&lt;280.10</t>
  </si>
  <si>
    <t xml:space="preserve">&lt;8.08</t>
  </si>
  <si>
    <t xml:space="preserve">Coffee Used Underground at SNOLAB</t>
  </si>
  <si>
    <t xml:space="preserve">54Mn:</t>
  </si>
  <si>
    <t xml:space="preserve">&lt;118.40</t>
  </si>
  <si>
    <t xml:space="preserve">&lt;64.64</t>
  </si>
  <si>
    <t xml:space="preserve">SNOLAB G017</t>
  </si>
  <si>
    <t xml:space="preserve">Ultra Spec 500 Interior Semi-Gloss F546 Paint</t>
  </si>
  <si>
    <t xml:space="preserve">483.5 g</t>
  </si>
  <si>
    <t xml:space="preserve">Benjamin Moore Paint</t>
  </si>
  <si>
    <t xml:space="preserve">&lt;3.63</t>
  </si>
  <si>
    <t xml:space="preserve">&lt;1.86</t>
  </si>
  <si>
    <t xml:space="preserve">Benjamin Moore Inc, Concord ON</t>
  </si>
  <si>
    <t xml:space="preserve">&lt;118.80</t>
  </si>
  <si>
    <t xml:space="preserve">SNOLAB G018</t>
  </si>
  <si>
    <t xml:space="preserve">72% Cocoa</t>
  </si>
  <si>
    <t xml:space="preserve">201.3 g</t>
  </si>
  <si>
    <t xml:space="preserve">Irresistibles Dark Chocolate</t>
  </si>
  <si>
    <t xml:space="preserve">Made In Switzerland</t>
  </si>
  <si>
    <t xml:space="preserve">&lt;21.91</t>
  </si>
  <si>
    <t xml:space="preserve">&lt;138.80</t>
  </si>
  <si>
    <t xml:space="preserve">&lt;115.40</t>
  </si>
  <si>
    <t xml:space="preserve">&lt;13.56</t>
  </si>
  <si>
    <t xml:space="preserve">SNOLAB G019</t>
  </si>
  <si>
    <t xml:space="preserve">74% Cocoa</t>
  </si>
  <si>
    <t xml:space="preserve">201.0 g</t>
  </si>
  <si>
    <t xml:space="preserve">Jacquot Dark Chocolate</t>
  </si>
  <si>
    <t xml:space="preserve">Made in France</t>
  </si>
  <si>
    <t xml:space="preserve">&lt;12.93</t>
  </si>
  <si>
    <t xml:space="preserve">134Cs:</t>
  </si>
  <si>
    <t xml:space="preserve">&lt;121.10</t>
  </si>
  <si>
    <t xml:space="preserve">&lt;68.25</t>
  </si>
  <si>
    <t xml:space="preserve">SNOLAB G20</t>
  </si>
  <si>
    <t xml:space="preserve">7o% Cocoa</t>
  </si>
  <si>
    <t xml:space="preserve">199.9 g</t>
  </si>
  <si>
    <t xml:space="preserve">Lindt Dark Chocolate</t>
  </si>
  <si>
    <t xml:space="preserve">&lt;13.12</t>
  </si>
  <si>
    <t xml:space="preserve">134Cs</t>
  </si>
  <si>
    <t xml:space="preserve">&lt;133.10</t>
  </si>
  <si>
    <t xml:space="preserve">&lt;99.97</t>
  </si>
  <si>
    <t xml:space="preserve">&lt;18.06</t>
  </si>
  <si>
    <t xml:space="preserve">SNOLAB G021</t>
  </si>
  <si>
    <t xml:space="preserve">Swagelock, thread lubricant</t>
  </si>
  <si>
    <t xml:space="preserve">62.9 g</t>
  </si>
  <si>
    <t xml:space="preserve">Swagelok Blue Goop</t>
  </si>
  <si>
    <t xml:space="preserve">&lt;11.65</t>
  </si>
  <si>
    <t xml:space="preserve">&lt;211.30</t>
  </si>
  <si>
    <t xml:space="preserve">SNOLAB G22</t>
  </si>
  <si>
    <t xml:space="preserve">Oct. 2024 Dep Sample Resin</t>
  </si>
  <si>
    <t xml:space="preserve">-</t>
  </si>
  <si>
    <t xml:space="preserve">Health Canada Resin Sample</t>
  </si>
  <si>
    <t xml:space="preserve">&lt;9.32</t>
  </si>
  <si>
    <t xml:space="preserve">&lt;0.24</t>
  </si>
  <si>
    <t xml:space="preserve">&lt;0.29</t>
  </si>
  <si>
    <t xml:space="preserve">&lt;0.084</t>
  </si>
  <si>
    <t xml:space="preserve">22Na</t>
  </si>
  <si>
    <t xml:space="preserve">(mBq</t>
  </si>
  <si>
    <t xml:space="preserve">&lt;12.30</t>
  </si>
  <si>
    <t xml:space="preserve">&lt;0.15</t>
  </si>
  <si>
    <t xml:space="preserve">SNOLAB G23</t>
  </si>
  <si>
    <t xml:space="preserve">Nov. 2024 Dep Sample Resin</t>
  </si>
  <si>
    <t xml:space="preserve">&lt;3.29</t>
  </si>
  <si>
    <t xml:space="preserve">&lt;11.76</t>
  </si>
  <si>
    <t xml:space="preserve">SNOLAB G24</t>
  </si>
  <si>
    <t xml:space="preserve">Nov. 2024 Inlet Filter</t>
  </si>
  <si>
    <t xml:space="preserve">Health Canada Filter Sample</t>
  </si>
  <si>
    <t xml:space="preserve">&lt;0.32</t>
  </si>
  <si>
    <t xml:space="preserve">&lt;6.28</t>
  </si>
  <si>
    <t xml:space="preserve">&lt;20.01</t>
  </si>
  <si>
    <t xml:space="preserve">&lt;0.21</t>
  </si>
  <si>
    <t xml:space="preserve">&lt;0.94</t>
  </si>
  <si>
    <t xml:space="preserve">&lt;0.077</t>
  </si>
  <si>
    <t xml:space="preserve">SNOLAB G25</t>
  </si>
  <si>
    <t xml:space="preserve">Nov. 2024 Dep Filters 5-0.1 um</t>
  </si>
  <si>
    <t xml:space="preserve">&lt;0.28</t>
  </si>
  <si>
    <t xml:space="preserve">&lt;4.84</t>
  </si>
  <si>
    <t xml:space="preserve">&lt;0.33</t>
  </si>
  <si>
    <t xml:space="preserve">&lt;0.20</t>
  </si>
  <si>
    <t xml:space="preserve">&lt;0.16</t>
  </si>
  <si>
    <t xml:space="preserve">&lt;12.69</t>
  </si>
  <si>
    <t xml:space="preserve">&lt;0.18</t>
  </si>
  <si>
    <t xml:space="preserve">&lt;1.10</t>
  </si>
  <si>
    <t xml:space="preserve">SNOLAB G26</t>
  </si>
  <si>
    <t xml:space="preserve">Air Filter Puck</t>
  </si>
  <si>
    <t xml:space="preserve">1.124 g</t>
  </si>
  <si>
    <t xml:space="preserve">Health Canada Air Monitoring Station Filter</t>
  </si>
  <si>
    <t xml:space="preserve">181 hours</t>
  </si>
  <si>
    <t xml:space="preserve">&lt;721.80</t>
  </si>
  <si>
    <t xml:space="preserve">&lt;52.25</t>
  </si>
  <si>
    <t xml:space="preserve">250219 – 250226</t>
  </si>
  <si>
    <t xml:space="preserve">&lt;240.40</t>
  </si>
  <si>
    <t xml:space="preserve">SNOLAB G27</t>
  </si>
  <si>
    <t xml:space="preserve">1.173 g</t>
  </si>
  <si>
    <t xml:space="preserve">Health Canada Air Monitoring Station Filter </t>
  </si>
  <si>
    <t xml:space="preserve">215 hours</t>
  </si>
  <si>
    <t xml:space="preserve">&lt;574.80</t>
  </si>
  <si>
    <t xml:space="preserve">&lt;91.44</t>
  </si>
  <si>
    <t xml:space="preserve">250226 – 250307</t>
  </si>
  <si>
    <t xml:space="preserve">&lt;109.20</t>
  </si>
  <si>
    <t xml:space="preserve">SNOLAB G28</t>
  </si>
  <si>
    <t xml:space="preserve">1.103 g</t>
  </si>
  <si>
    <t xml:space="preserve">122 hours</t>
  </si>
  <si>
    <t xml:space="preserve">&lt;8982.00</t>
  </si>
  <si>
    <t xml:space="preserve">&lt;665.10</t>
  </si>
  <si>
    <t xml:space="preserve">&lt;294.60</t>
  </si>
  <si>
    <t xml:space="preserve">&lt;135.40</t>
  </si>
  <si>
    <t xml:space="preserve">250307 – 250312</t>
  </si>
  <si>
    <t xml:space="preserve">SENSEI Measurements:</t>
  </si>
  <si>
    <t xml:space="preserve">SENSEI G001</t>
  </si>
  <si>
    <t xml:space="preserve">Aurubis copper, 
Type C110</t>
  </si>
  <si>
    <t xml:space="preserve">610.5 g </t>
  </si>
  <si>
    <t xml:space="preserve">19061106
19061704</t>
  </si>
  <si>
    <t xml:space="preserve">Copper Plate</t>
  </si>
  <si>
    <t xml:space="preserve">Plate is 4”x4”x1/4”</t>
  </si>
  <si>
    <t xml:space="preserve">&lt;13.58</t>
  </si>
  <si>
    <t xml:space="preserve">&lt;0.27</t>
  </si>
  <si>
    <t xml:space="preserve">&lt;1.84</t>
  </si>
  <si>
    <t xml:space="preserve">&lt;1.21</t>
  </si>
  <si>
    <t xml:space="preserve">&lt;9410.00</t>
  </si>
  <si>
    <t xml:space="preserve">SENSEI G002</t>
  </si>
  <si>
    <t xml:space="preserve">Aurubis copper, 
Type C101</t>
  </si>
  <si>
    <t xml:space="preserve">602.2 g</t>
  </si>
  <si>
    <t xml:space="preserve">&lt;15.52</t>
  </si>
  <si>
    <t xml:space="preserve">&lt;0.26</t>
  </si>
  <si>
    <t xml:space="preserve">&lt;1.66</t>
  </si>
  <si>
    <t xml:space="preserve">&lt;0.22</t>
  </si>
  <si>
    <t xml:space="preserve">&lt;53790.00</t>
  </si>
  <si>
    <t xml:space="preserve">&lt;0.23</t>
  </si>
  <si>
    <t xml:space="preserve">&lt;0.95</t>
  </si>
  <si>
    <t xml:space="preserve">&lt;8695.00</t>
  </si>
  <si>
    <t xml:space="preserve">SENSEI G003</t>
  </si>
  <si>
    <t xml:space="preserve">601.9 g</t>
  </si>
  <si>
    <t xml:space="preserve">&lt;14.73</t>
  </si>
  <si>
    <t xml:space="preserve">&lt;0.78</t>
  </si>
  <si>
    <t xml:space="preserve">&lt;0.54</t>
  </si>
  <si>
    <t xml:space="preserve">&lt;2.81</t>
  </si>
  <si>
    <t xml:space="preserve">This plate was counted as G001, it was then etched and passivated following the PNNL method on 2019-07-04.</t>
  </si>
  <si>
    <t xml:space="preserve">&lt;1.96</t>
  </si>
  <si>
    <t xml:space="preserve">&lt;0.88</t>
  </si>
  <si>
    <t xml:space="preserve">&lt;10370.00</t>
  </si>
  <si>
    <t xml:space="preserve">SENSEI G004</t>
  </si>
  <si>
    <t xml:space="preserve">190801
190806</t>
  </si>
  <si>
    <t xml:space="preserve">&lt;0.36</t>
  </si>
  <si>
    <t xml:space="preserve">&lt;2.70</t>
  </si>
  <si>
    <t xml:space="preserve">This plate was counted as G001 and G003. It has now been U/S cleaned on 20190726 U/S #1226</t>
  </si>
  <si>
    <t xml:space="preserve">&lt;62200.0</t>
  </si>
  <si>
    <t xml:space="preserve">&lt;4.64</t>
  </si>
  <si>
    <t xml:space="preserve">&lt;28500.00</t>
  </si>
  <si>
    <t xml:space="preserve">SENSEI G005</t>
  </si>
  <si>
    <t xml:space="preserve">Aurubis copper,  Type Unknown</t>
  </si>
  <si>
    <t xml:space="preserve">2120.54 g</t>
  </si>
  <si>
    <t xml:space="preserve">Copper Block</t>
  </si>
  <si>
    <t xml:space="preserve">Plate is 2.5”x 2.5”x 2”</t>
  </si>
  <si>
    <t xml:space="preserve">&lt;0.033</t>
  </si>
  <si>
    <t xml:space="preserve">&lt;0.10</t>
  </si>
  <si>
    <t xml:space="preserve">&lt;0.85</t>
  </si>
  <si>
    <t xml:space="preserve">&lt;0.072</t>
  </si>
  <si>
    <t xml:space="preserve">This piece was cut at SNOLAB from a larger 6”x6”x2” plate</t>
  </si>
  <si>
    <t xml:space="preserve">&lt;39.90</t>
  </si>
  <si>
    <t xml:space="preserve">&lt;0.83</t>
  </si>
  <si>
    <t xml:space="preserve">&lt;0.062</t>
  </si>
  <si>
    <t xml:space="preserve">&lt;0.31</t>
  </si>
  <si>
    <t xml:space="preserve">&lt;4347.00</t>
  </si>
  <si>
    <t xml:space="preserve">SENSEI G006</t>
  </si>
  <si>
    <t xml:space="preserve">2194.25 g</t>
  </si>
  <si>
    <t xml:space="preserve">Copper Block 
(No Surface Milling)</t>
  </si>
  <si>
    <t xml:space="preserve">&lt;0.019</t>
  </si>
  <si>
    <t xml:space="preserve">&lt;0.076</t>
  </si>
  <si>
    <t xml:space="preserve">58Co:</t>
  </si>
  <si>
    <t xml:space="preserve">&lt;41.37</t>
  </si>
  <si>
    <t xml:space="preserve">&lt;0.49</t>
  </si>
  <si>
    <t xml:space="preserve">&lt;0.065</t>
  </si>
  <si>
    <t xml:space="preserve">&lt;2670.00</t>
  </si>
  <si>
    <t xml:space="preserve">Super CDMS Measurements:</t>
  </si>
  <si>
    <t xml:space="preserve">37 samples have been counted for SuperCDMS, results are only available to SuperCDMS collaboration members.</t>
  </si>
  <si>
    <t xml:space="preserve">CUTE Measurements:</t>
  </si>
  <si>
    <t xml:space="preserve">CUTE G01</t>
  </si>
  <si>
    <t xml:space="preserve">FEP Jacket with PTFE Dialetric and Copper Conductor</t>
  </si>
  <si>
    <t xml:space="preserve">18.9 g</t>
  </si>
  <si>
    <t xml:space="preserve">SMA Coax Cable</t>
  </si>
  <si>
    <t xml:space="preserve">&lt;172.70</t>
  </si>
  <si>
    <t xml:space="preserve">&lt;6.76</t>
  </si>
  <si>
    <t xml:space="preserve">&lt;6.48</t>
  </si>
  <si>
    <t xml:space="preserve">&lt;5795.00</t>
  </si>
  <si>
    <t xml:space="preserve">&lt;135.30</t>
  </si>
  <si>
    <t xml:space="preserve">CUTE G02</t>
  </si>
  <si>
    <t xml:space="preserve">8 Small Copper “L” shaped copper pieces</t>
  </si>
  <si>
    <t xml:space="preserve">45.0 g</t>
  </si>
  <si>
    <t xml:space="preserve">Copper Plates</t>
  </si>
  <si>
    <t xml:space="preserve">&lt;164.00</t>
  </si>
  <si>
    <t xml:space="preserve">&lt;10.62</t>
  </si>
  <si>
    <t xml:space="preserve">&lt;7.61</t>
  </si>
  <si>
    <t xml:space="preserve">&lt;1.27</t>
  </si>
  <si>
    <t xml:space="preserve">&lt;11640.00</t>
  </si>
  <si>
    <t xml:space="preserve">&lt;3.32</t>
  </si>
  <si>
    <t xml:space="preserve">CUTE G03</t>
  </si>
  <si>
    <t xml:space="preserve">1.1 g</t>
  </si>
  <si>
    <t xml:space="preserve">M3 Brass Threaded Rod</t>
  </si>
  <si>
    <t xml:space="preserve">&lt;248.70</t>
  </si>
  <si>
    <t xml:space="preserve">&lt;1297.00</t>
  </si>
  <si>
    <t xml:space="preserve">&lt;99.45</t>
  </si>
  <si>
    <t xml:space="preserve">&lt;1345.00</t>
  </si>
  <si>
    <t xml:space="preserve">&lt;81.93</t>
  </si>
  <si>
    <t xml:space="preserve">&lt;30.55</t>
  </si>
  <si>
    <t xml:space="preserve">&lt;13410.00</t>
  </si>
  <si>
    <t xml:space="preserve">&lt;53.79</t>
  </si>
  <si>
    <t xml:space="preserve">CUTE G04</t>
  </si>
  <si>
    <t xml:space="preserve">243.3 g</t>
  </si>
  <si>
    <t xml:space="preserve">133Ba SRS-22-001-C Rinse Solution</t>
  </si>
  <si>
    <t xml:space="preserve">&lt;34.31</t>
  </si>
  <si>
    <t xml:space="preserve">&lt;8.16</t>
  </si>
  <si>
    <t xml:space="preserve">&lt;5.07</t>
  </si>
  <si>
    <t xml:space="preserve">&lt;2.03</t>
  </si>
  <si>
    <t xml:space="preserve">&lt;0.37</t>
  </si>
  <si>
    <t xml:space="preserve">133Ba:</t>
  </si>
  <si>
    <t xml:space="preserve">&lt;427.20</t>
  </si>
  <si>
    <t xml:space="preserve">&lt;11.57</t>
  </si>
  <si>
    <t xml:space="preserve">&lt;0.62</t>
  </si>
  <si>
    <t xml:space="preserve">&lt;7.17</t>
  </si>
  <si>
    <t xml:space="preserve">CUTE G05</t>
  </si>
  <si>
    <t xml:space="preserve">259.5 g</t>
  </si>
  <si>
    <t xml:space="preserve">133Ba SRS-22-001-D Rinse Solution</t>
  </si>
  <si>
    <t xml:space="preserve">&lt;15.67</t>
  </si>
  <si>
    <t xml:space="preserve">&lt;1.35</t>
  </si>
  <si>
    <t xml:space="preserve">&lt;168.50</t>
  </si>
  <si>
    <t xml:space="preserve">&lt;8.46</t>
  </si>
  <si>
    <t xml:space="preserve">&lt;0.52</t>
  </si>
  <si>
    <t xml:space="preserve">&lt;4.72</t>
  </si>
  <si>
    <t xml:space="preserve">CUTE G06</t>
  </si>
  <si>
    <t xml:space="preserve">Rinse Test #2</t>
  </si>
  <si>
    <t xml:space="preserve">255.9 g</t>
  </si>
  <si>
    <t xml:space="preserve">133Ba SRS-22-001-A Rinse Solution</t>
  </si>
  <si>
    <t xml:space="preserve">&lt;34.79</t>
  </si>
  <si>
    <t xml:space="preserve">&lt;5.32</t>
  </si>
  <si>
    <t xml:space="preserve">&lt;25.14</t>
  </si>
  <si>
    <t xml:space="preserve">&lt;0.56</t>
  </si>
  <si>
    <t xml:space="preserve">&lt;181.60</t>
  </si>
  <si>
    <t xml:space="preserve">&lt;12.72</t>
  </si>
  <si>
    <t xml:space="preserve">&lt;0.75</t>
  </si>
  <si>
    <t xml:space="preserve">&lt;6.00</t>
  </si>
  <si>
    <t xml:space="preserve">&lt;1.22</t>
  </si>
  <si>
    <t xml:space="preserve">CUTE G07</t>
  </si>
  <si>
    <t xml:space="preserve">265.1 g</t>
  </si>
  <si>
    <t xml:space="preserve">&lt;2.91</t>
  </si>
  <si>
    <t xml:space="preserve">&lt;22.41</t>
  </si>
  <si>
    <t xml:space="preserve">&lt;0.92</t>
  </si>
  <si>
    <t xml:space="preserve">&lt;7.68</t>
  </si>
  <si>
    <t xml:space="preserve">&lt;1.29</t>
  </si>
  <si>
    <t xml:space="preserve">&lt;0.57</t>
  </si>
  <si>
    <t xml:space="preserve">&lt;21.22</t>
  </si>
  <si>
    <t xml:space="preserve">&lt;6.67</t>
  </si>
  <si>
    <t xml:space="preserve">CUTE G08</t>
  </si>
  <si>
    <t xml:space="preserve">12.3 g</t>
  </si>
  <si>
    <t xml:space="preserve">PCB &amp; Connector</t>
  </si>
  <si>
    <t xml:space="preserve">&lt;3.10</t>
  </si>
  <si>
    <t xml:space="preserve">&lt;2.09</t>
  </si>
  <si>
    <t xml:space="preserve">CUTE G09</t>
  </si>
  <si>
    <t xml:space="preserve">13.9 g</t>
  </si>
  <si>
    <t xml:space="preserve">Cable and Connectors</t>
  </si>
  <si>
    <t xml:space="preserve">&lt;33.46</t>
  </si>
  <si>
    <t xml:space="preserve">&lt;7.77</t>
  </si>
  <si>
    <t xml:space="preserve">&lt;309.60</t>
  </si>
  <si>
    <t xml:space="preserve">CUTE G10</t>
  </si>
  <si>
    <t xml:space="preserve">Material name: CP-EXP-1184 </t>
  </si>
  <si>
    <t xml:space="preserve">89.9 g</t>
  </si>
  <si>
    <t xml:space="preserve">250114
250115
250116
250117</t>
  </si>
  <si>
    <t xml:space="preserve">Magnetic Shield Plate</t>
  </si>
  <si>
    <t xml:space="preserve">Ad-Vance Magnetics Inc</t>
  </si>
  <si>
    <t xml:space="preserve">&lt;171.40</t>
  </si>
  <si>
    <t xml:space="preserve">&lt;14.63</t>
  </si>
  <si>
    <t xml:space="preserve">&lt;126.60</t>
  </si>
  <si>
    <t xml:space="preserve">&lt;13.38</t>
  </si>
  <si>
    <t xml:space="preserve">57Co</t>
  </si>
  <si>
    <t xml:space="preserve">&lt;3703.00</t>
  </si>
  <si>
    <t xml:space="preserve">&lt;153.00</t>
  </si>
  <si>
    <t xml:space="preserve">&lt;40.31</t>
  </si>
  <si>
    <t xml:space="preserve">QBITS-CUTE Measurements:</t>
  </si>
  <si>
    <t xml:space="preserve">QBITS-CUTE G01</t>
  </si>
  <si>
    <t xml:space="preserve">9.0 g</t>
  </si>
  <si>
    <t xml:space="preserve">220726
220729</t>
  </si>
  <si>
    <t xml:space="preserve">Nb Superconducting Coax Cable with Crimp Connectors</t>
  </si>
  <si>
    <t xml:space="preserve">&lt;1721.00</t>
  </si>
  <si>
    <t xml:space="preserve">&lt;34.58</t>
  </si>
  <si>
    <t xml:space="preserve">&lt;23.75</t>
  </si>
  <si>
    <t xml:space="preserve">&lt;22.68</t>
  </si>
  <si>
    <t xml:space="preserve">&lt;26610.00</t>
  </si>
  <si>
    <t xml:space="preserve">&lt;272.20</t>
  </si>
  <si>
    <t xml:space="preserve">&lt;13.16</t>
  </si>
  <si>
    <t xml:space="preserve">QBITS-CUTE G02</t>
  </si>
  <si>
    <t xml:space="preserve">39.9 g</t>
  </si>
  <si>
    <t xml:space="preserve">Stainless Steel Cables with Connectors</t>
  </si>
  <si>
    <t xml:space="preserve">&lt;10.91</t>
  </si>
  <si>
    <t xml:space="preserve">&lt;7.35</t>
  </si>
  <si>
    <t xml:space="preserve">&lt;12.82</t>
  </si>
  <si>
    <t xml:space="preserve">&lt;1896.00</t>
  </si>
  <si>
    <t xml:space="preserve">&lt;58.01</t>
  </si>
  <si>
    <t xml:space="preserve">&lt;3.67</t>
  </si>
  <si>
    <t xml:space="preserve">&lt;37.24</t>
  </si>
  <si>
    <t xml:space="preserve">&lt;15.19</t>
  </si>
  <si>
    <t xml:space="preserve">&lt;6.43</t>
  </si>
  <si>
    <t xml:space="preserve">nEXO Measurements:</t>
  </si>
  <si>
    <t xml:space="preserve">2 samples have been counted for nEXO, results are only available to nEXO collaboration members.</t>
  </si>
  <si>
    <t xml:space="preserve">CNL Measurements:</t>
  </si>
  <si>
    <t xml:space="preserve">CNL G01</t>
  </si>
  <si>
    <t xml:space="preserve">44.7003 g</t>
  </si>
  <si>
    <t xml:space="preserve">Pembroke Site 3
0-5 cm</t>
  </si>
  <si>
    <t xml:space="preserve">&lt;66.49</t>
  </si>
  <si>
    <t xml:space="preserve">CNL G02</t>
  </si>
  <si>
    <t xml:space="preserve">29.1940 g</t>
  </si>
  <si>
    <t xml:space="preserve">Pembroke Site 2
0-5 cm</t>
  </si>
  <si>
    <t xml:space="preserve">&lt;67.36</t>
  </si>
  <si>
    <t xml:space="preserve">CNL G03</t>
  </si>
  <si>
    <t xml:space="preserve">39.0012 g</t>
  </si>
  <si>
    <t xml:space="preserve">Pembroke Site 1
0-5 cm</t>
  </si>
  <si>
    <t xml:space="preserve">&lt;85.46</t>
  </si>
  <si>
    <t xml:space="preserve">CNL G04</t>
  </si>
  <si>
    <t xml:space="preserve">43.3920 g</t>
  </si>
  <si>
    <t xml:space="preserve">Lemiuex Island
0-5 cm</t>
  </si>
  <si>
    <t xml:space="preserve">CNL G05</t>
  </si>
  <si>
    <t xml:space="preserve">24.0637 g</t>
  </si>
  <si>
    <t xml:space="preserve">22-ES-004
0-5 cm</t>
  </si>
  <si>
    <t xml:space="preserve">CNL G06</t>
  </si>
  <si>
    <t xml:space="preserve">38.5346 g</t>
  </si>
  <si>
    <t xml:space="preserve">22-ES-003
0-5 cm</t>
  </si>
  <si>
    <t xml:space="preserve">&lt;65.58</t>
  </si>
  <si>
    <t xml:space="preserve">CNL G07</t>
  </si>
  <si>
    <t xml:space="preserve">15.6454 g</t>
  </si>
  <si>
    <t xml:space="preserve">22-ES-002
0-5 cm</t>
  </si>
  <si>
    <t xml:space="preserve">&lt;47.57</t>
  </si>
  <si>
    <t xml:space="preserve">CNL G08</t>
  </si>
  <si>
    <t xml:space="preserve">35.0914 g</t>
  </si>
  <si>
    <t xml:space="preserve">22-ES-005
0-5 cm</t>
  </si>
  <si>
    <t xml:space="preserve">&lt;107.20</t>
  </si>
  <si>
    <t xml:space="preserve">CNL G09</t>
  </si>
  <si>
    <t xml:space="preserve">32.5213 g</t>
  </si>
  <si>
    <t xml:space="preserve">22-ES-006
0-5 cm</t>
  </si>
  <si>
    <t xml:space="preserve">&lt;89.61</t>
  </si>
  <si>
    <t xml:space="preserve">CNL G10</t>
  </si>
  <si>
    <t xml:space="preserve">33.1979 g</t>
  </si>
  <si>
    <t xml:space="preserve">Princess Sodalite Mine
0-5 cm</t>
  </si>
  <si>
    <t xml:space="preserve">&lt;80.67</t>
  </si>
  <si>
    <t xml:space="preserve">CNL G11</t>
  </si>
  <si>
    <t xml:space="preserve">25.1502 g</t>
  </si>
  <si>
    <t xml:space="preserve">Silver Crater Mine
0-5 cm</t>
  </si>
  <si>
    <t xml:space="preserve">&lt;53.82</t>
  </si>
  <si>
    <t xml:space="preserve">CNL G12</t>
  </si>
  <si>
    <t xml:space="preserve">49.9717 g</t>
  </si>
  <si>
    <t xml:space="preserve">Princess Sodalite Mine
5-10 cm</t>
  </si>
  <si>
    <t xml:space="preserve">CNL G13</t>
  </si>
  <si>
    <t xml:space="preserve">14.2047 g</t>
  </si>
  <si>
    <t xml:space="preserve">Forest 1-7
0-5 cm</t>
  </si>
  <si>
    <t xml:space="preserve">&lt;100.80</t>
  </si>
  <si>
    <t xml:space="preserve">&lt;95.55</t>
  </si>
  <si>
    <t xml:space="preserve">CNL G14</t>
  </si>
  <si>
    <t xml:space="preserve">38.0931 g</t>
  </si>
  <si>
    <t xml:space="preserve">Forest 1-6
10-15 cm</t>
  </si>
  <si>
    <t xml:space="preserve">CNL G15</t>
  </si>
  <si>
    <t xml:space="preserve">10.7889 g</t>
  </si>
  <si>
    <t xml:space="preserve">Forest 2-4
0-5 cm</t>
  </si>
  <si>
    <t xml:space="preserve">&lt;1241.00</t>
  </si>
  <si>
    <t xml:space="preserve">CNL G16</t>
  </si>
  <si>
    <t xml:space="preserve">37.0549 g</t>
  </si>
  <si>
    <t xml:space="preserve">Forest 1-3
10-15 cm</t>
  </si>
  <si>
    <t xml:space="preserve">&lt;45.06</t>
  </si>
  <si>
    <t xml:space="preserve">&lt;551.80</t>
  </si>
  <si>
    <t xml:space="preserve">&lt;78.03</t>
  </si>
  <si>
    <t xml:space="preserve">CNL G17</t>
  </si>
  <si>
    <t xml:space="preserve">30.4842 g</t>
  </si>
  <si>
    <t xml:space="preserve">Forest 2-5
5-10 cm</t>
  </si>
  <si>
    <t xml:space="preserve">&lt;468.70</t>
  </si>
  <si>
    <t xml:space="preserve">CNL G18</t>
  </si>
  <si>
    <t xml:space="preserve">72.7095 g</t>
  </si>
  <si>
    <t xml:space="preserve">Forest 2-3
10-15 cm</t>
  </si>
  <si>
    <t xml:space="preserve">&lt;30.11</t>
  </si>
  <si>
    <t xml:space="preserve">CNL G19</t>
  </si>
  <si>
    <t xml:space="preserve">19.6234 g</t>
  </si>
  <si>
    <t xml:space="preserve">Forest 2-1
0-5  cm</t>
  </si>
  <si>
    <t xml:space="preserve">&lt;58.43</t>
  </si>
  <si>
    <t xml:space="preserve">CNL G20</t>
  </si>
  <si>
    <t xml:space="preserve">45.3675 g</t>
  </si>
  <si>
    <t xml:space="preserve">Forest 2-2
5-10 cm</t>
  </si>
  <si>
    <t xml:space="preserve">&lt;42.85</t>
  </si>
  <si>
    <t xml:space="preserve">CNL G21</t>
  </si>
  <si>
    <t xml:space="preserve">13.8283 g</t>
  </si>
  <si>
    <t xml:space="preserve">Forest 1-4
0-5 cm</t>
  </si>
  <si>
    <t xml:space="preserve">&lt;92.36</t>
  </si>
  <si>
    <t xml:space="preserve">&lt;884.20</t>
  </si>
  <si>
    <t xml:space="preserve">&lt;76.69</t>
  </si>
  <si>
    <t xml:space="preserve">CNL G22</t>
  </si>
  <si>
    <t xml:space="preserve">32.5420 g</t>
  </si>
  <si>
    <t xml:space="preserve">G22 PAN-AM Resin Test Pacific Salmon</t>
  </si>
  <si>
    <t xml:space="preserve">&lt;22.87</t>
  </si>
  <si>
    <t xml:space="preserve">&lt;262.80</t>
  </si>
  <si>
    <t xml:space="preserve">&lt;10.44</t>
  </si>
  <si>
    <t xml:space="preserve">&lt;18.41</t>
  </si>
  <si>
    <t xml:space="preserve">&lt;6.52</t>
  </si>
  <si>
    <t xml:space="preserve">&lt;1726.00</t>
  </si>
  <si>
    <t xml:space="preserve">&lt;156.40</t>
  </si>
  <si>
    <t xml:space="preserve">&lt;7.86</t>
  </si>
  <si>
    <t xml:space="preserve">&lt;43.43</t>
  </si>
  <si>
    <t xml:space="preserve">CNL G23</t>
  </si>
  <si>
    <t xml:space="preserve">31.538 g</t>
  </si>
  <si>
    <t xml:space="preserve">Untreated Resin</t>
  </si>
  <si>
    <t xml:space="preserve">&lt;73.46</t>
  </si>
  <si>
    <t xml:space="preserve">&lt;4.28</t>
  </si>
  <si>
    <t xml:space="preserve">&lt;17.73</t>
  </si>
  <si>
    <t xml:space="preserve">&lt;5.12</t>
  </si>
  <si>
    <t xml:space="preserve">&lt;2.02</t>
  </si>
  <si>
    <t xml:space="preserve">&lt;1435.00</t>
  </si>
  <si>
    <t xml:space="preserve">&lt;2.80</t>
  </si>
  <si>
    <t xml:space="preserve">PICO Measurements:</t>
  </si>
  <si>
    <t xml:space="preserve">PICO G01</t>
  </si>
  <si>
    <t xml:space="preserve">51.483 g</t>
  </si>
  <si>
    <t xml:space="preserve">PICO Kapton Heater Material</t>
  </si>
  <si>
    <t xml:space="preserve">&lt;9.24</t>
  </si>
  <si>
    <t xml:space="preserve">&lt;131.20</t>
  </si>
  <si>
    <t xml:space="preserve">&lt;3.77</t>
  </si>
  <si>
    <t xml:space="preserve">&lt;5.92</t>
  </si>
  <si>
    <t xml:space="preserve">&lt;7.33</t>
  </si>
  <si>
    <t xml:space="preserve">&lt;313.20</t>
  </si>
  <si>
    <t xml:space="preserve">&lt;2.52</t>
  </si>
  <si>
    <t xml:space="preserve">PICO G02</t>
  </si>
  <si>
    <t xml:space="preserve">2314.5 g</t>
  </si>
  <si>
    <t xml:space="preserve">Stainless Steel Plates</t>
  </si>
  <si>
    <t xml:space="preserve">&lt;29.96</t>
  </si>
  <si>
    <t xml:space="preserve">&lt;0.45</t>
  </si>
  <si>
    <t xml:space="preserve">&lt;1058.00</t>
  </si>
  <si>
    <t xml:space="preserve">&lt;2.14</t>
  </si>
  <si>
    <t xml:space="preserve">PICO G03</t>
  </si>
  <si>
    <t xml:space="preserve">1233.7 g</t>
  </si>
  <si>
    <t xml:space="preserve">Welded Stainless Steel Plates</t>
  </si>
  <si>
    <t xml:space="preserve">&lt;0.99</t>
  </si>
  <si>
    <t xml:space="preserve">&lt;22.93</t>
  </si>
  <si>
    <t xml:space="preserve">&lt;803.40</t>
  </si>
  <si>
    <t xml:space="preserve">&lt;4.73</t>
  </si>
  <si>
    <t xml:space="preserve">PICO G04</t>
  </si>
  <si>
    <t xml:space="preserve">364.8 g</t>
  </si>
  <si>
    <t xml:space="preserve">241009
241011</t>
  </si>
  <si>
    <t xml:space="preserve">Stainless Steel Rod</t>
  </si>
  <si>
    <t xml:space="preserve">&lt;0.69</t>
  </si>
  <si>
    <t xml:space="preserve">&lt;0.55</t>
  </si>
  <si>
    <t xml:space="preserve">&lt;926.80</t>
  </si>
  <si>
    <t xml:space="preserve">&lt;9.13</t>
  </si>
  <si>
    <t xml:space="preserve">&lt;3.85</t>
  </si>
  <si>
    <t xml:space="preserve">&lt;0.30</t>
  </si>
  <si>
    <t xml:space="preserve">PICO G05</t>
  </si>
  <si>
    <t xml:space="preserve">304.7 g</t>
  </si>
  <si>
    <t xml:space="preserve">241024
241030</t>
  </si>
  <si>
    <t xml:space="preserve">Stainless Steel Plate</t>
  </si>
  <si>
    <t xml:space="preserve">&lt;0.48</t>
  </si>
  <si>
    <t xml:space="preserve">&lt;26.74</t>
  </si>
  <si>
    <t xml:space="preserve">&lt;1.57</t>
  </si>
  <si>
    <t xml:space="preserve">&lt;881.20</t>
  </si>
  <si>
    <t xml:space="preserve">&lt;9.00</t>
  </si>
  <si>
    <t xml:space="preserve">SNO+ Measurements:</t>
  </si>
  <si>
    <t xml:space="preserve">SNO+ G01</t>
  </si>
  <si>
    <t xml:space="preserve">Lucas cell cylinder. R=25mm, h=~82.5mm</t>
  </si>
  <si>
    <t xml:space="preserve">136.82 g</t>
  </si>
  <si>
    <t xml:space="preserve">Lucas Cell</t>
  </si>
  <si>
    <t xml:space="preserve">SN: H1</t>
  </si>
  <si>
    <t xml:space="preserve">&lt;1.73</t>
  </si>
  <si>
    <t xml:space="preserve">&lt;1.59</t>
  </si>
  <si>
    <t xml:space="preserve">&lt;103.30</t>
  </si>
  <si>
    <t xml:space="preserve">&lt;20.88</t>
  </si>
  <si>
    <t xml:space="preserve">&lt;2.00</t>
  </si>
  <si>
    <t xml:space="preserve">&lt;7.67</t>
  </si>
  <si>
    <t xml:space="preserve">U. of Calgary Measurements:</t>
  </si>
  <si>
    <t xml:space="preserve">UCalgary G01</t>
  </si>
  <si>
    <t xml:space="preserve">423.4 g</t>
  </si>
  <si>
    <t xml:space="preserve">RR1 Breathing Well Hole 3, 0-28 </t>
  </si>
  <si>
    <t xml:space="preserve">&lt;30.99</t>
  </si>
  <si>
    <t xml:space="preserve">Sebastian Champagne</t>
  </si>
  <si>
    <t xml:space="preserve">&lt;245.60</t>
  </si>
  <si>
    <t xml:space="preserve">UCalgary G02</t>
  </si>
  <si>
    <t xml:space="preserve">405.6 g</t>
  </si>
  <si>
    <t xml:space="preserve">RR1 Breathing Well Hole 3, 28-48 </t>
  </si>
  <si>
    <t xml:space="preserve">&lt;41.32</t>
  </si>
  <si>
    <t xml:space="preserve">&lt;274.30</t>
  </si>
  <si>
    <t xml:space="preserve">UCalgary G03</t>
  </si>
  <si>
    <t xml:space="preserve">413.4 g</t>
  </si>
  <si>
    <t xml:space="preserve">RR1 Breathing Well Hole 3, 48-67 </t>
  </si>
  <si>
    <t xml:space="preserve">&lt;53.16</t>
  </si>
  <si>
    <t xml:space="preserve">&lt;309.10</t>
  </si>
  <si>
    <t xml:space="preserve">UCalgary G04</t>
  </si>
  <si>
    <t xml:space="preserve">405.3 g</t>
  </si>
  <si>
    <t xml:space="preserve">RR1 Breathing Well Hole 3, 67-89</t>
  </si>
  <si>
    <t xml:space="preserve">UCalgary G05</t>
  </si>
  <si>
    <t xml:space="preserve">408.6 g</t>
  </si>
  <si>
    <t xml:space="preserve">RR1 40Ft, 0-27</t>
  </si>
  <si>
    <t xml:space="preserve">&lt;34.81</t>
  </si>
  <si>
    <t xml:space="preserve">&lt;281.80</t>
  </si>
  <si>
    <t xml:space="preserve">UCalgary G06</t>
  </si>
  <si>
    <t xml:space="preserve">413.3 g</t>
  </si>
  <si>
    <t xml:space="preserve">RR1 40Ft, 27-50</t>
  </si>
  <si>
    <t xml:space="preserve">&lt;299.70</t>
  </si>
  <si>
    <t xml:space="preserve">UCalgary G07</t>
  </si>
  <si>
    <t xml:space="preserve">406.8 g</t>
  </si>
  <si>
    <t xml:space="preserve">RR1 40Ft, 50-81</t>
  </si>
  <si>
    <t xml:space="preserve">&lt;24.67</t>
  </si>
  <si>
    <t xml:space="preserve">UCalgary G08</t>
  </si>
  <si>
    <t xml:space="preserve">414.4 g</t>
  </si>
  <si>
    <t xml:space="preserve">RR1 40Ft, 81-117</t>
  </si>
  <si>
    <t xml:space="preserve">&lt;25.49</t>
  </si>
  <si>
    <t xml:space="preserve">In Progress and To Be Measured:</t>
  </si>
  <si>
    <t xml:space="preserve">Background 14</t>
  </si>
  <si>
    <t xml:space="preserve">&lt;6.88</t>
  </si>
  <si>
    <t xml:space="preserve">&lt;0.083</t>
  </si>
  <si>
    <t xml:space="preserve">UCalgary G09</t>
  </si>
  <si>
    <t xml:space="preserve">403.9 g</t>
  </si>
  <si>
    <t xml:space="preserve">RR1 BW Hole 1 0-29</t>
  </si>
  <si>
    <t xml:space="preserve">&lt;20.80</t>
  </si>
  <si>
    <t xml:space="preserve">UCalgary G10</t>
  </si>
  <si>
    <t xml:space="preserve">404.7 g</t>
  </si>
  <si>
    <t xml:space="preserve">RR1 BW hole 2 0-24</t>
  </si>
  <si>
    <t xml:space="preserve">UCalgary G11</t>
  </si>
  <si>
    <t xml:space="preserve">RR1 BW Hole 2 24-51</t>
  </si>
  <si>
    <t xml:space="preserve">UCalgary G12</t>
  </si>
  <si>
    <t xml:space="preserve">393.5 g</t>
  </si>
  <si>
    <t xml:space="preserve">Soil Sample DG5-1</t>
  </si>
  <si>
    <t xml:space="preserve">Next Sample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</si>
</sst>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mmm\ d&quot;, &quot;yyyy"/>
    <numFmt numFmtId="166" formatCode="0.000"/>
    <numFmt numFmtId="167" formatCode="0.0"/>
    <numFmt numFmtId="168" formatCode="0.00"/>
    <numFmt numFmtId="169" formatCode="0"/>
    <numFmt numFmtId="170" formatCode="0.00%"/>
  </numFmts>
  <fonts count="24">
    <font>
      <sz val="10"/>
      <name val="Bitstream Ve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Bitstream Vera Sans"/>
      <family val="2"/>
      <charset val="1"/>
    </font>
    <font>
      <b val="true"/>
      <sz val="10"/>
      <color rgb="FF000000"/>
      <name val="Bitstream Vera Sans"/>
      <family val="2"/>
      <charset val="1"/>
    </font>
    <font>
      <sz val="10"/>
      <color rgb="FFCC0000"/>
      <name val="Bitstream Vera Sans"/>
      <family val="2"/>
      <charset val="1"/>
    </font>
    <font>
      <b val="true"/>
      <sz val="10"/>
      <color rgb="FFFFFFFF"/>
      <name val="Bitstream Vera Sans"/>
      <family val="2"/>
      <charset val="1"/>
    </font>
    <font>
      <i val="true"/>
      <sz val="10"/>
      <color rgb="FF808080"/>
      <name val="Bitstream Vera Sans"/>
      <family val="2"/>
      <charset val="1"/>
    </font>
    <font>
      <sz val="10"/>
      <color rgb="FF006600"/>
      <name val="Bitstream Vera Sans"/>
      <family val="2"/>
      <charset val="1"/>
    </font>
    <font>
      <sz val="18"/>
      <color rgb="FF000000"/>
      <name val="Bitstream Vera Sans"/>
      <family val="2"/>
      <charset val="1"/>
    </font>
    <font>
      <sz val="12"/>
      <color rgb="FF000000"/>
      <name val="Bitstream Vera Sans"/>
      <family val="2"/>
      <charset val="1"/>
    </font>
    <font>
      <b val="true"/>
      <sz val="24"/>
      <color rgb="FF000000"/>
      <name val="Bitstream Vera Sans"/>
      <family val="2"/>
      <charset val="1"/>
    </font>
    <font>
      <sz val="10"/>
      <color rgb="FF996600"/>
      <name val="Bitstream Vera Sans"/>
      <family val="2"/>
      <charset val="1"/>
    </font>
    <font>
      <sz val="10"/>
      <color rgb="FF333333"/>
      <name val="Bitstream Vera Sans"/>
      <family val="2"/>
      <charset val="1"/>
    </font>
    <font>
      <sz val="8"/>
      <name val="Bitstream Vera Serif"/>
      <family val="1"/>
      <charset val="1"/>
    </font>
    <font>
      <vertAlign val="superscript"/>
      <sz val="10"/>
      <name val="Bitstream Vera Sans"/>
      <family val="2"/>
      <charset val="1"/>
    </font>
    <font>
      <sz val="8"/>
      <color rgb="FF000000"/>
      <name val="Bitstream Vera Serif"/>
      <family val="1"/>
      <charset val="1"/>
    </font>
    <font>
      <sz val="7"/>
      <name val="Bitstream Vera Serif"/>
      <family val="1"/>
      <charset val="1"/>
    </font>
    <font>
      <sz val="8"/>
      <color rgb="FFFF0000"/>
      <name val="Bitstream Vera Serif"/>
      <family val="1"/>
      <charset val="1"/>
    </font>
    <font>
      <sz val="8"/>
      <color rgb="FF069A2E"/>
      <name val="Bitstream Vera Serif"/>
      <family val="1"/>
      <charset val="1"/>
    </font>
    <font>
      <sz val="8"/>
      <color rgb="FF3465A4"/>
      <name val="Bitstream Vera Serif"/>
      <family val="1"/>
      <charset val="1"/>
    </font>
    <font>
      <sz val="8"/>
      <color rgb="FF00A933"/>
      <name val="Bitstream Vera Serif"/>
      <family val="1"/>
      <charset val="1"/>
    </font>
    <font>
      <sz val="8"/>
      <color rgb="FF0000FF"/>
      <name val="Bitstream Vera Serif"/>
      <family val="1"/>
      <charset val="1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BCC"/>
      </patternFill>
    </fill>
    <fill>
      <patternFill patternType="solid">
        <fgColor rgb="FFFFFFFF"/>
        <bgColor rgb="FFFFFFD7"/>
      </patternFill>
    </fill>
    <fill>
      <patternFill patternType="solid">
        <fgColor rgb="FFCCFFFF"/>
        <bgColor rgb="FFCCFFCC"/>
      </patternFill>
    </fill>
    <fill>
      <patternFill patternType="solid">
        <fgColor rgb="FFCCCCFF"/>
        <bgColor rgb="FFCCCCCC"/>
      </patternFill>
    </fill>
    <fill>
      <patternFill patternType="solid">
        <fgColor rgb="FFFFFBCC"/>
        <bgColor rgb="FFFFFFCC"/>
      </patternFill>
    </fill>
    <fill>
      <patternFill patternType="solid">
        <fgColor rgb="FFCCCCCC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rgb="FFFF0000"/>
        <bgColor rgb="FFCC0000"/>
      </patternFill>
    </fill>
    <fill>
      <patternFill patternType="solid">
        <fgColor rgb="FFFFFFD7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/>
      <bottom style="hair"/>
      <diagonal/>
    </border>
  </borders>
  <cellStyleXfs count="5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1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7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11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5" fillId="11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1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9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9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1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2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1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13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1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13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1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3" borderId="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1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13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15" fillId="13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13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5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1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9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1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1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1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9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17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8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5" borderId="6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9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9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9" fillId="9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20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9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21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2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15" fillId="9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9" borderId="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9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5" fillId="1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5" fillId="1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3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3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11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1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16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5" fillId="1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16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16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17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7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17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7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7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5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7" fillId="1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5" fillId="15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7" fillId="13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13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15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3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1 2" xfId="21"/>
    <cellStyle name="Accent 2 1" xfId="22"/>
    <cellStyle name="Accent 2 2" xfId="23"/>
    <cellStyle name="Accent 3 1" xfId="24"/>
    <cellStyle name="Accent 3 2" xfId="25"/>
    <cellStyle name="Accent 4" xfId="26"/>
    <cellStyle name="Accent 5" xfId="27"/>
    <cellStyle name="Bad 1" xfId="28"/>
    <cellStyle name="Bad 2" xfId="29"/>
    <cellStyle name="Error 1" xfId="30"/>
    <cellStyle name="Error 2" xfId="31"/>
    <cellStyle name="Footnote 1" xfId="32"/>
    <cellStyle name="Footnote 2" xfId="33"/>
    <cellStyle name="Good 1" xfId="34"/>
    <cellStyle name="Good 2" xfId="35"/>
    <cellStyle name="Heading 1 1" xfId="36"/>
    <cellStyle name="Heading 1 2" xfId="37"/>
    <cellStyle name="Heading 2 1" xfId="38"/>
    <cellStyle name="Heading 2 2" xfId="39"/>
    <cellStyle name="Heading 3" xfId="40"/>
    <cellStyle name="Heading 4" xfId="41"/>
    <cellStyle name="Neutral 1" xfId="42"/>
    <cellStyle name="Neutral 2" xfId="43"/>
    <cellStyle name="Note 1" xfId="44"/>
    <cellStyle name="Note 2" xfId="45"/>
    <cellStyle name="Status 1" xfId="46"/>
    <cellStyle name="Status 2" xfId="47"/>
    <cellStyle name="Text 1" xfId="48"/>
    <cellStyle name="Text 2" xfId="49"/>
    <cellStyle name="Warning 1" xfId="50"/>
    <cellStyle name="Warning 2" xfId="51"/>
  </cellStyles>
  <colors>
    <indexedColors>
      <rgbColor rgb="FF000000"/>
      <rgbColor rgb="FFFFFFFF"/>
      <rgbColor rgb="FFFF0000"/>
      <rgbColor rgb="FF00FF00"/>
      <rgbColor rgb="FF0000FF"/>
      <rgbColor rgb="FFFFFBCC"/>
      <rgbColor rgb="FFFF00FF"/>
      <rgbColor rgb="FF00FFFF"/>
      <rgbColor rgb="FFCC0000"/>
      <rgbColor rgb="FF006600"/>
      <rgbColor rgb="FF000080"/>
      <rgbColor rgb="FF996600"/>
      <rgbColor rgb="FF800080"/>
      <rgbColor rgb="FF00A933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FFFFD7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069A2E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nolab.ca/users/services/gamma-assay/gopher/snolab/snolabg013/snolabg013.html" TargetMode="External"/><Relationship Id="rId2" Type="http://schemas.openxmlformats.org/officeDocument/2006/relationships/hyperlink" Target="https://www.snolab.ca/users/services/gamma-assay/gopher/snolab/snolabg014/snolabg014.html" TargetMode="External"/><Relationship Id="rId3" Type="http://schemas.openxmlformats.org/officeDocument/2006/relationships/hyperlink" Target="https://www.snolab.ca/users/services/gamma-assay/gopher/snolab/snolabg015/snolabg015.html" TargetMode="External"/><Relationship Id="rId4" Type="http://schemas.openxmlformats.org/officeDocument/2006/relationships/hyperlink" Target="https://www.snolab.ca/users/services/gamma-assay/gopher/snolab/snolabg016/snolabg016.html" TargetMode="External"/><Relationship Id="rId5" Type="http://schemas.openxmlformats.org/officeDocument/2006/relationships/hyperlink" Target="https://www.snolab.ca/users/services/gamma-assay/gopher/snolab/snolabg017/snolabg017.html" TargetMode="External"/><Relationship Id="rId6" Type="http://schemas.openxmlformats.org/officeDocument/2006/relationships/hyperlink" Target="https://www.snolab.ca/users/services/gamma-assay/gopher/snolab/snolabg018/snolabg018.html" TargetMode="External"/><Relationship Id="rId7" Type="http://schemas.openxmlformats.org/officeDocument/2006/relationships/hyperlink" Target="https://www.snolab.ca/users/services/gamma-assay/gopher/snolab/snolabg019/snolabg019.html" TargetMode="External"/><Relationship Id="rId8" Type="http://schemas.openxmlformats.org/officeDocument/2006/relationships/hyperlink" Target="https://www.snolab.ca/users/services/gamma-assay/gopher/snolab/snolabg020/snolabg020.html" TargetMode="External"/><Relationship Id="rId9" Type="http://schemas.openxmlformats.org/officeDocument/2006/relationships/hyperlink" Target="https://www.snolab.ca/users/services/gamma-assay/gopher/snolab/snolabg021/snolabg021.html" TargetMode="External"/><Relationship Id="rId10" Type="http://schemas.openxmlformats.org/officeDocument/2006/relationships/hyperlink" Target="https://www.snolab.ca/users/services/gamma-assay/gopher/snolab/snolabg022/snolabg022.html" TargetMode="External"/><Relationship Id="rId11" Type="http://schemas.openxmlformats.org/officeDocument/2006/relationships/hyperlink" Target="https://www.snolab.ca/users/services/gamma-assay/gopher/snolab/snolabg023/snolabg023.html" TargetMode="External"/><Relationship Id="rId12" Type="http://schemas.openxmlformats.org/officeDocument/2006/relationships/hyperlink" Target="https://www.snolab.ca/users/services/gamma-assay/gopher/snolab/snolabg024/snolabg024.html" TargetMode="External"/><Relationship Id="rId13" Type="http://schemas.openxmlformats.org/officeDocument/2006/relationships/hyperlink" Target="https://www.snolab.ca/users/services/gamma-assay/gopher/snolab/snolabg025/snolabg025.html" TargetMode="External"/><Relationship Id="rId14" Type="http://schemas.openxmlformats.org/officeDocument/2006/relationships/hyperlink" Target="https://www.snolab.ca/users/services/gamma-assay/gopher/snolab/snolabg026/snolabg026.html" TargetMode="External"/><Relationship Id="rId15" Type="http://schemas.openxmlformats.org/officeDocument/2006/relationships/hyperlink" Target="https://www.snolab.ca/users/services/gamma-assay/gopher/snolab/snolabg027/snolabg027.html" TargetMode="External"/><Relationship Id="rId16" Type="http://schemas.openxmlformats.org/officeDocument/2006/relationships/hyperlink" Target="https://www.snolab.ca/users/services/gamma-assay/gopher/snolab/snolabg028/snolabg028.html" TargetMode="External"/><Relationship Id="rId17" Type="http://schemas.openxmlformats.org/officeDocument/2006/relationships/hyperlink" Target="https://www.snolab.ca/users/services/gamma-assay/gopher/SENSEI/sensei01/sensei01.html" TargetMode="External"/><Relationship Id="rId18" Type="http://schemas.openxmlformats.org/officeDocument/2006/relationships/hyperlink" Target="https://www.snolab.ca/users/services/gamma-assay/gopher/SENSEI/sensei02/sensei02.html" TargetMode="External"/><Relationship Id="rId19" Type="http://schemas.openxmlformats.org/officeDocument/2006/relationships/hyperlink" Target="https://www.snolab.ca/users/services/gamma-assay/gopher/SENSEI/sensei03/sensei03.html" TargetMode="External"/><Relationship Id="rId20" Type="http://schemas.openxmlformats.org/officeDocument/2006/relationships/hyperlink" Target="https://www.snolab.ca/users/services/gamma-assay/gopher/SENSEI/sensei04/sensei04.html" TargetMode="External"/><Relationship Id="rId21" Type="http://schemas.openxmlformats.org/officeDocument/2006/relationships/hyperlink" Target="https://www.snolab.ca/users/services/gamma-assay/gopher/SENSEI/sensei05/sensei05.html" TargetMode="External"/><Relationship Id="rId22" Type="http://schemas.openxmlformats.org/officeDocument/2006/relationships/hyperlink" Target="https://www.snolab.ca/users/services/gamma-assay/gopher/SENSEI/sensei06/sensei06.html" TargetMode="External"/><Relationship Id="rId23" Type="http://schemas.openxmlformats.org/officeDocument/2006/relationships/hyperlink" Target="https://www.snolab.ca/users/services/gamma-assay/gopher/CUTE/cute01/cute01.html" TargetMode="External"/><Relationship Id="rId24" Type="http://schemas.openxmlformats.org/officeDocument/2006/relationships/hyperlink" Target="https://www.snolab.ca/users/services/gamma-assay/gopher/CUTE/cute02/cute02.html" TargetMode="External"/><Relationship Id="rId25" Type="http://schemas.openxmlformats.org/officeDocument/2006/relationships/hyperlink" Target="https://www.snolab.ca/users/services/gamma-assay/gopher/CUTE/cute03/cute03.html" TargetMode="External"/><Relationship Id="rId26" Type="http://schemas.openxmlformats.org/officeDocument/2006/relationships/hyperlink" Target="https://www.snolab.ca/users/services/gamma-assay/gopher/CUTE/cute04/cute04.html" TargetMode="External"/><Relationship Id="rId27" Type="http://schemas.openxmlformats.org/officeDocument/2006/relationships/hyperlink" Target="https://www.snolab.ca/users/services/gamma-assay/gopher/CUTE/cute05/cute05.html" TargetMode="External"/><Relationship Id="rId28" Type="http://schemas.openxmlformats.org/officeDocument/2006/relationships/hyperlink" Target="https://www.snolab.ca/users/services/gamma-assay/gopher/CUTE/cute06/cute06.html" TargetMode="External"/><Relationship Id="rId29" Type="http://schemas.openxmlformats.org/officeDocument/2006/relationships/hyperlink" Target="https://www.snolab.ca/users/services/gamma-assay/gopher/CUTE/cute07/cute07.html" TargetMode="External"/><Relationship Id="rId30" Type="http://schemas.openxmlformats.org/officeDocument/2006/relationships/hyperlink" Target="https://www.snolab.ca/users/services/gamma-assay/gopher/CUTE/cute08/cute08.html" TargetMode="External"/><Relationship Id="rId31" Type="http://schemas.openxmlformats.org/officeDocument/2006/relationships/hyperlink" Target="https://www.snolab.ca/users/services/gamma-assay/gopher/CUTE/cute09/cute09.html" TargetMode="External"/><Relationship Id="rId32" Type="http://schemas.openxmlformats.org/officeDocument/2006/relationships/hyperlink" Target="https://www.snolab.ca/users/services/gamma-assay/gopher/CUTE/cute10/cute10.html" TargetMode="External"/><Relationship Id="rId33" Type="http://schemas.openxmlformats.org/officeDocument/2006/relationships/hyperlink" Target="https://www.snolab.ca/users/services/gamma-assay/gopher/QBITS/qbits01/qbits01.html" TargetMode="External"/><Relationship Id="rId34" Type="http://schemas.openxmlformats.org/officeDocument/2006/relationships/hyperlink" Target="https://www.snolab.ca/users/services/gamma-assay/gopher/QBITS/qbits02/qbits02.html" TargetMode="External"/><Relationship Id="rId35" Type="http://schemas.openxmlformats.org/officeDocument/2006/relationships/hyperlink" Target="https://www.snolab.ca/users/services/gamma-assay/gopher/cnl/cnl01/cnl01.html" TargetMode="External"/><Relationship Id="rId36" Type="http://schemas.openxmlformats.org/officeDocument/2006/relationships/hyperlink" Target="https://www.snolab.ca/users/services/gamma-assay/gopher/cnl/cnl02/cnl02.html" TargetMode="External"/><Relationship Id="rId37" Type="http://schemas.openxmlformats.org/officeDocument/2006/relationships/hyperlink" Target="https://www.snolab.ca/users/services/gamma-assay/gopher/cnl/cnl03/cnl03.html" TargetMode="External"/><Relationship Id="rId38" Type="http://schemas.openxmlformats.org/officeDocument/2006/relationships/hyperlink" Target="https://www.snolab.ca/users/services/gamma-assay/gopher/cnl/cnl04/cnl04.html" TargetMode="External"/><Relationship Id="rId39" Type="http://schemas.openxmlformats.org/officeDocument/2006/relationships/hyperlink" Target="https://www.snolab.ca/users/services/gamma-assay/gopher/cnl/cnl05/cnl05.html" TargetMode="External"/><Relationship Id="rId40" Type="http://schemas.openxmlformats.org/officeDocument/2006/relationships/hyperlink" Target="https://www.snolab.ca/users/services/gamma-assay/gopher/cnl/cnl06/cnl06.html" TargetMode="External"/><Relationship Id="rId41" Type="http://schemas.openxmlformats.org/officeDocument/2006/relationships/hyperlink" Target="https://www.snolab.ca/users/services/gamma-assay/gopher/cnl/cnl07/cnl07.html" TargetMode="External"/><Relationship Id="rId42" Type="http://schemas.openxmlformats.org/officeDocument/2006/relationships/hyperlink" Target="https://www.snolab.ca/users/services/gamma-assay/gopher/cnl/cnl08/cnl08.html" TargetMode="External"/><Relationship Id="rId43" Type="http://schemas.openxmlformats.org/officeDocument/2006/relationships/hyperlink" Target="https://www.snolab.ca/users/services/gamma-assay/gopher/cnl/cnl09/cnl09.html" TargetMode="External"/><Relationship Id="rId44" Type="http://schemas.openxmlformats.org/officeDocument/2006/relationships/hyperlink" Target="https://www.snolab.ca/users/services/gamma-assay/gopher/cnl/cnl10/cnl10.html" TargetMode="External"/><Relationship Id="rId45" Type="http://schemas.openxmlformats.org/officeDocument/2006/relationships/hyperlink" Target="https://www.snolab.ca/users/services/gamma-assay/gopher/cnl/cnl11/cnl11.html" TargetMode="External"/><Relationship Id="rId46" Type="http://schemas.openxmlformats.org/officeDocument/2006/relationships/hyperlink" Target="https://www.snolab.ca/users/services/gamma-assay/gopher/cnl/cnl12/cnl12.html" TargetMode="External"/><Relationship Id="rId47" Type="http://schemas.openxmlformats.org/officeDocument/2006/relationships/hyperlink" Target="https://www.snolab.ca/users/services/gamma-assay/gopher/cnl/cnl13/cnl13.html" TargetMode="External"/><Relationship Id="rId48" Type="http://schemas.openxmlformats.org/officeDocument/2006/relationships/hyperlink" Target="https://www.snolab.ca/users/services/gamma-assay/gopher/cnl/cnl14/cnl14.html" TargetMode="External"/><Relationship Id="rId49" Type="http://schemas.openxmlformats.org/officeDocument/2006/relationships/hyperlink" Target="https://www.snolab.ca/users/services/gamma-assay/gopher/cnl/cnl15/cnl15.html" TargetMode="External"/><Relationship Id="rId50" Type="http://schemas.openxmlformats.org/officeDocument/2006/relationships/hyperlink" Target="https://www.snolab.ca/users/services/gamma-assay/gopher/cnl/cnl16/cnl16.html" TargetMode="External"/><Relationship Id="rId51" Type="http://schemas.openxmlformats.org/officeDocument/2006/relationships/hyperlink" Target="https://www.snolab.ca/users/services/gamma-assay/gopher/cnl/cnl17/cnl17.html" TargetMode="External"/><Relationship Id="rId52" Type="http://schemas.openxmlformats.org/officeDocument/2006/relationships/hyperlink" Target="https://www.snolab.ca/users/services/gamma-assay/gopher/cnl/cnl18/cnl18.html" TargetMode="External"/><Relationship Id="rId53" Type="http://schemas.openxmlformats.org/officeDocument/2006/relationships/hyperlink" Target="https://www.snolab.ca/users/services/gamma-assay/gopher/cnl/cnl19/cnl19.html" TargetMode="External"/><Relationship Id="rId54" Type="http://schemas.openxmlformats.org/officeDocument/2006/relationships/hyperlink" Target="https://www.snolab.ca/users/services/gamma-assay/gopher/cnl/cnl20/cnl20.html" TargetMode="External"/><Relationship Id="rId55" Type="http://schemas.openxmlformats.org/officeDocument/2006/relationships/hyperlink" Target="https://www.snolab.ca/users/services/gamma-assay/gopher/cnl/cnl21/cnl21.html" TargetMode="External"/><Relationship Id="rId56" Type="http://schemas.openxmlformats.org/officeDocument/2006/relationships/hyperlink" Target="https://www.snolab.ca/users/services/gamma-assay/gopher/cnl/cnl22/cnl22.html" TargetMode="External"/><Relationship Id="rId57" Type="http://schemas.openxmlformats.org/officeDocument/2006/relationships/hyperlink" Target="https://www.snolab.ca/users/services/gamma-assay/gopher/cnl/cnl23/cnl23.html" TargetMode="External"/><Relationship Id="rId58" Type="http://schemas.openxmlformats.org/officeDocument/2006/relationships/hyperlink" Target="https://www.snolab.ca/users/services/gamma-assay/gopher/PICO/G01/G01.html" TargetMode="External"/><Relationship Id="rId59" Type="http://schemas.openxmlformats.org/officeDocument/2006/relationships/hyperlink" Target="https://www.snolab.ca/users/services/gamma-assay/gopher/PICO/G02/G02.html" TargetMode="External"/><Relationship Id="rId60" Type="http://schemas.openxmlformats.org/officeDocument/2006/relationships/hyperlink" Target="https://www.snolab.ca/users/services/gamma-assay/gopher/PICO/G03/G03.html" TargetMode="External"/><Relationship Id="rId61" Type="http://schemas.openxmlformats.org/officeDocument/2006/relationships/hyperlink" Target="https://www.snolab.ca/users/services/gamma-assay/gopher/PICO/G04/G04.html" TargetMode="External"/><Relationship Id="rId62" Type="http://schemas.openxmlformats.org/officeDocument/2006/relationships/hyperlink" Target="https://www.snolab.ca/users/services/gamma-assay/gopher/PICO/G05/G05.html" TargetMode="External"/><Relationship Id="rId63" Type="http://schemas.openxmlformats.org/officeDocument/2006/relationships/hyperlink" Target="https://www.snolab.ca/users/services/gamma-assay/gopher/SNOP/G01/G01.html" TargetMode="External"/><Relationship Id="rId64" Type="http://schemas.openxmlformats.org/officeDocument/2006/relationships/hyperlink" Target="https://www.snolab.ca/users/services/gamma-assay/gopher/UCalgary/uc01/uc01.html" TargetMode="External"/><Relationship Id="rId65" Type="http://schemas.openxmlformats.org/officeDocument/2006/relationships/hyperlink" Target="https://www.snolab.ca/users/services/gamma-assay/gopher/UCalgary/uc02/uc02.html" TargetMode="External"/><Relationship Id="rId66" Type="http://schemas.openxmlformats.org/officeDocument/2006/relationships/hyperlink" Target="https://www.snolab.ca/users/services/gamma-assay/gopher/UCalgary/uc03/uc03.html" TargetMode="External"/><Relationship Id="rId67" Type="http://schemas.openxmlformats.org/officeDocument/2006/relationships/hyperlink" Target="https://www.snolab.ca/users/services/gamma-assay/gopher/UCalgary/uc04/uc04.html" TargetMode="External"/><Relationship Id="rId68" Type="http://schemas.openxmlformats.org/officeDocument/2006/relationships/hyperlink" Target="https://www.snolab.ca/users/services/gamma-assay/gopher/UCalgary/uc05/uc05.html" TargetMode="External"/><Relationship Id="rId69" Type="http://schemas.openxmlformats.org/officeDocument/2006/relationships/hyperlink" Target="https://www.snolab.ca/users/services/gamma-assay/gopher/UCalgary/uc06/uc06.html" TargetMode="External"/><Relationship Id="rId70" Type="http://schemas.openxmlformats.org/officeDocument/2006/relationships/hyperlink" Target="https://www.snolab.ca/users/services/gamma-assay/gopher/UCalgary/uc07/uc07.html" TargetMode="External"/><Relationship Id="rId71" Type="http://schemas.openxmlformats.org/officeDocument/2006/relationships/hyperlink" Target="https://www.snolab.ca/users/services/gamma-assay/gopher/UCalgary/uc08/uc08.html" TargetMode="External"/><Relationship Id="rId72" Type="http://schemas.openxmlformats.org/officeDocument/2006/relationships/hyperlink" Target="https://www.snolab.ca/users/services/gamma-assay/gopher/UCalgary/uc09/uc09.html" TargetMode="External"/><Relationship Id="rId73" Type="http://schemas.openxmlformats.org/officeDocument/2006/relationships/hyperlink" Target="https://www.snolab.ca/users/services/gamma-assay/gopher/UCalgary/uc10/uc10.html" TargetMode="External"/><Relationship Id="rId74" Type="http://schemas.openxmlformats.org/officeDocument/2006/relationships/hyperlink" Target="https://www.snolab.ca/users/services/gamma-assay/gopher/UCalgary/uc11/uc11.html" TargetMode="External"/><Relationship Id="rId75" Type="http://schemas.openxmlformats.org/officeDocument/2006/relationships/hyperlink" Target="https://www.snolab.ca/users/services/gamma-assay/gopher/UCalgary/uc12/uc12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E625"/>
  <sheetViews>
    <sheetView showFormulas="false" showGridLines="false" showRowColHeaders="true" showZeros="true" rightToLeft="false" tabSelected="true" showOutlineSymbols="true" defaultGridColor="true" view="normal" topLeftCell="A595" colorId="64" zoomScale="95" zoomScaleNormal="95" zoomScalePageLayoutView="100" workbookViewId="0">
      <selection pane="topLeft" activeCell="F602" activeCellId="0" sqref="F602"/>
    </sheetView>
  </sheetViews>
  <sheetFormatPr defaultColWidth="8.45703125" defaultRowHeight="12.8" customHeight="true" zeroHeight="false" outlineLevelRow="0" outlineLevelCol="0"/>
  <cols>
    <col collapsed="false" customWidth="true" hidden="false" outlineLevel="0" max="2" min="1" style="1" width="13.44"/>
    <col collapsed="false" customWidth="true" hidden="false" outlineLevel="0" max="3" min="3" style="1" width="9.45"/>
    <col collapsed="false" customWidth="false" hidden="false" outlineLevel="0" max="4" min="4" style="1" width="8.45"/>
    <col collapsed="false" customWidth="true" hidden="false" outlineLevel="0" max="5" min="5" style="1" width="9.45"/>
    <col collapsed="false" customWidth="true" hidden="false" outlineLevel="0" max="6" min="6" style="2" width="9.45"/>
    <col collapsed="false" customWidth="false" hidden="false" outlineLevel="0" max="7" min="7" style="1" width="8.45"/>
    <col collapsed="false" customWidth="true" hidden="false" outlineLevel="0" max="8" min="8" style="1" width="9.45"/>
    <col collapsed="false" customWidth="true" hidden="false" outlineLevel="0" max="9" min="9" style="1" width="7.45"/>
    <col collapsed="false" customWidth="false" hidden="false" outlineLevel="0" max="13" min="10" style="1" width="8.45"/>
    <col collapsed="false" customWidth="true" hidden="false" outlineLevel="0" max="14" min="14" style="1" width="10.45"/>
    <col collapsed="false" customWidth="true" hidden="false" outlineLevel="0" max="15" min="15" style="1" width="5.45"/>
    <col collapsed="false" customWidth="false" hidden="false" outlineLevel="0" max="17" min="16" style="1" width="8.45"/>
    <col collapsed="false" customWidth="true" hidden="false" outlineLevel="0" max="18" min="18" style="1" width="5.45"/>
    <col collapsed="false" customWidth="false" hidden="false" outlineLevel="0" max="19" min="19" style="1" width="8.45"/>
    <col collapsed="false" customWidth="true" hidden="false" outlineLevel="0" max="20" min="20" style="1" width="11.44"/>
    <col collapsed="false" customWidth="true" hidden="false" outlineLevel="0" max="21" min="21" style="1" width="4.44"/>
    <col collapsed="false" customWidth="true" hidden="false" outlineLevel="0" max="22" min="22" style="1" width="9.45"/>
    <col collapsed="false" customWidth="true" hidden="false" outlineLevel="0" max="23" min="23" style="1" width="6.45"/>
    <col collapsed="false" customWidth="true" hidden="false" outlineLevel="0" max="24" min="24" style="1" width="5.45"/>
    <col collapsed="false" customWidth="true" hidden="false" outlineLevel="0" max="25" min="25" style="1" width="6.45"/>
    <col collapsed="false" customWidth="true" hidden="false" outlineLevel="0" max="26" min="26" style="1" width="6.32"/>
    <col collapsed="false" customWidth="true" hidden="false" outlineLevel="0" max="27" min="27" style="1" width="4.44"/>
    <col collapsed="false" customWidth="true" hidden="false" outlineLevel="0" max="29" min="28" style="1" width="5.45"/>
    <col collapsed="false" customWidth="true" hidden="false" outlineLevel="0" max="30" min="30" style="1" width="2.44"/>
    <col collapsed="false" customWidth="true" hidden="false" outlineLevel="0" max="31" min="31" style="1" width="5.45"/>
    <col collapsed="false" customWidth="false" hidden="false" outlineLevel="0" max="257" min="32" style="3" width="8.45"/>
  </cols>
  <sheetData>
    <row r="1" customFormat="false" ht="12.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12.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6" t="s">
        <v>2</v>
      </c>
      <c r="L2" s="6"/>
      <c r="M2" s="6"/>
      <c r="N2" s="6"/>
      <c r="O2" s="6"/>
      <c r="P2" s="6"/>
      <c r="Q2" s="7" t="s">
        <v>3</v>
      </c>
      <c r="R2" s="7"/>
      <c r="S2" s="7"/>
      <c r="T2" s="7"/>
      <c r="U2" s="7"/>
      <c r="V2" s="7"/>
      <c r="W2" s="8" t="s">
        <v>4</v>
      </c>
      <c r="X2" s="8"/>
      <c r="Y2" s="8"/>
      <c r="Z2" s="8"/>
      <c r="AA2" s="8"/>
      <c r="AB2" s="8"/>
      <c r="AC2" s="8"/>
      <c r="AD2" s="8"/>
      <c r="AE2" s="8"/>
    </row>
    <row r="3" customFormat="false" ht="12.8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8" t="s">
        <v>5</v>
      </c>
      <c r="X3" s="8"/>
      <c r="Y3" s="8"/>
      <c r="Z3" s="8"/>
      <c r="AA3" s="8"/>
      <c r="AB3" s="8"/>
      <c r="AC3" s="8"/>
      <c r="AD3" s="8"/>
      <c r="AE3" s="8"/>
    </row>
    <row r="4" customFormat="false" ht="12.8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8" t="s">
        <v>6</v>
      </c>
      <c r="X4" s="8"/>
      <c r="Y4" s="8"/>
      <c r="Z4" s="8"/>
      <c r="AA4" s="8"/>
      <c r="AB4" s="8"/>
      <c r="AC4" s="8"/>
      <c r="AD4" s="8"/>
      <c r="AE4" s="8"/>
    </row>
    <row r="5" customFormat="false" ht="12.8" hidden="false" customHeight="true" outlineLevel="0" collapsed="false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6" t="s">
        <v>8</v>
      </c>
      <c r="L5" s="6"/>
      <c r="M5" s="6"/>
      <c r="N5" s="6"/>
      <c r="O5" s="6"/>
      <c r="P5" s="6"/>
      <c r="Q5" s="10" t="s">
        <v>9</v>
      </c>
      <c r="R5" s="10"/>
      <c r="S5" s="10"/>
      <c r="T5" s="10"/>
      <c r="U5" s="10"/>
      <c r="V5" s="10"/>
      <c r="W5" s="8" t="s">
        <v>10</v>
      </c>
      <c r="X5" s="8"/>
      <c r="Y5" s="8"/>
      <c r="Z5" s="8"/>
      <c r="AA5" s="8"/>
      <c r="AB5" s="8"/>
      <c r="AC5" s="8"/>
      <c r="AD5" s="8"/>
      <c r="AE5" s="8"/>
    </row>
    <row r="6" customFormat="false" ht="12.8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K6" s="6"/>
      <c r="L6" s="6"/>
      <c r="M6" s="6"/>
      <c r="N6" s="6"/>
      <c r="O6" s="6"/>
      <c r="P6" s="6"/>
      <c r="Q6" s="10"/>
      <c r="R6" s="10"/>
      <c r="S6" s="10"/>
      <c r="T6" s="10"/>
      <c r="U6" s="10"/>
      <c r="V6" s="10"/>
      <c r="W6" s="11" t="s">
        <v>11</v>
      </c>
      <c r="X6" s="11"/>
      <c r="Y6" s="11"/>
      <c r="Z6" s="11"/>
      <c r="AA6" s="11"/>
      <c r="AB6" s="11"/>
      <c r="AC6" s="11"/>
      <c r="AD6" s="11"/>
      <c r="AE6" s="11"/>
    </row>
    <row r="7" customFormat="false" ht="12.8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6"/>
      <c r="L7" s="6"/>
      <c r="M7" s="6"/>
      <c r="N7" s="6"/>
      <c r="O7" s="6"/>
      <c r="P7" s="6"/>
      <c r="Q7" s="10"/>
      <c r="R7" s="10"/>
      <c r="S7" s="10"/>
      <c r="T7" s="10"/>
      <c r="U7" s="10"/>
      <c r="V7" s="10"/>
      <c r="W7" s="11" t="s">
        <v>12</v>
      </c>
      <c r="X7" s="11"/>
      <c r="Y7" s="11"/>
      <c r="Z7" s="11"/>
      <c r="AA7" s="11"/>
      <c r="AB7" s="11"/>
      <c r="AC7" s="11"/>
      <c r="AD7" s="11"/>
      <c r="AE7" s="11"/>
    </row>
    <row r="8" customFormat="false" ht="12.8" hidden="false" customHeight="true" outlineLevel="0" collapsed="false">
      <c r="A8" s="9"/>
      <c r="B8" s="9"/>
      <c r="C8" s="9"/>
      <c r="D8" s="9"/>
      <c r="E8" s="9"/>
      <c r="F8" s="9"/>
      <c r="G8" s="9"/>
      <c r="H8" s="9"/>
      <c r="I8" s="9"/>
      <c r="J8" s="9"/>
      <c r="K8" s="6" t="s">
        <v>13</v>
      </c>
      <c r="L8" s="6"/>
      <c r="M8" s="6"/>
      <c r="N8" s="6"/>
      <c r="O8" s="6"/>
      <c r="P8" s="6"/>
      <c r="Q8" s="7" t="s">
        <v>14</v>
      </c>
      <c r="R8" s="7"/>
      <c r="S8" s="7"/>
      <c r="T8" s="7"/>
      <c r="U8" s="7"/>
      <c r="V8" s="7"/>
      <c r="W8" s="8" t="s">
        <v>15</v>
      </c>
      <c r="X8" s="8"/>
      <c r="Y8" s="8"/>
      <c r="Z8" s="8"/>
      <c r="AA8" s="8"/>
      <c r="AB8" s="8"/>
      <c r="AC8" s="8"/>
      <c r="AD8" s="8"/>
      <c r="AE8" s="8"/>
    </row>
    <row r="9" customFormat="false" ht="12.8" hidden="false" customHeight="true" outlineLevel="0" collapsed="false">
      <c r="A9" s="9"/>
      <c r="B9" s="9"/>
      <c r="C9" s="9"/>
      <c r="D9" s="9"/>
      <c r="E9" s="9"/>
      <c r="F9" s="9"/>
      <c r="G9" s="9"/>
      <c r="H9" s="9"/>
      <c r="I9" s="9"/>
      <c r="J9" s="9"/>
      <c r="K9" s="6" t="s">
        <v>16</v>
      </c>
      <c r="L9" s="6"/>
      <c r="M9" s="6"/>
      <c r="N9" s="6"/>
      <c r="O9" s="6"/>
      <c r="P9" s="6"/>
      <c r="Q9" s="7" t="s">
        <v>17</v>
      </c>
      <c r="R9" s="7"/>
      <c r="S9" s="7"/>
      <c r="T9" s="7"/>
      <c r="U9" s="7"/>
      <c r="V9" s="7"/>
      <c r="W9" s="8" t="s">
        <v>18</v>
      </c>
      <c r="X9" s="8"/>
      <c r="Y9" s="8"/>
      <c r="Z9" s="8"/>
      <c r="AA9" s="8"/>
      <c r="AB9" s="8"/>
      <c r="AC9" s="8"/>
      <c r="AD9" s="8"/>
      <c r="AE9" s="8"/>
    </row>
    <row r="10" customFormat="false" ht="34.55" hidden="false" customHeight="true" outlineLevel="0" collapsed="false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Format="false" ht="34.55" hidden="false" customHeight="true" outlineLevel="0" collapsed="false">
      <c r="A11" s="13" t="s">
        <v>19</v>
      </c>
      <c r="B11" s="13" t="s">
        <v>20</v>
      </c>
      <c r="C11" s="13" t="s">
        <v>21</v>
      </c>
      <c r="D11" s="13" t="s">
        <v>22</v>
      </c>
      <c r="E11" s="13" t="s">
        <v>23</v>
      </c>
      <c r="F11" s="14" t="s">
        <v>24</v>
      </c>
      <c r="G11" s="13"/>
      <c r="H11" s="15"/>
      <c r="I11" s="16"/>
      <c r="J11" s="17"/>
      <c r="K11" s="15"/>
      <c r="L11" s="16"/>
      <c r="M11" s="17"/>
      <c r="N11" s="15"/>
      <c r="O11" s="16"/>
      <c r="P11" s="17"/>
      <c r="Q11" s="15"/>
      <c r="R11" s="16"/>
      <c r="S11" s="17"/>
      <c r="T11" s="18"/>
      <c r="U11" s="16"/>
      <c r="V11" s="17"/>
      <c r="W11" s="15"/>
      <c r="X11" s="16"/>
      <c r="Y11" s="17"/>
      <c r="Z11" s="15"/>
      <c r="AA11" s="16"/>
      <c r="AB11" s="17"/>
      <c r="AC11" s="19"/>
      <c r="AD11" s="19"/>
      <c r="AE11" s="19"/>
    </row>
    <row r="12" customFormat="false" ht="34.55" hidden="false" customHeight="true" outlineLevel="0" collapsed="false">
      <c r="A12" s="20" t="s">
        <v>25</v>
      </c>
      <c r="B12" s="20"/>
      <c r="C12" s="20"/>
      <c r="D12" s="21" t="n">
        <v>20.458</v>
      </c>
      <c r="E12" s="22" t="s">
        <v>26</v>
      </c>
      <c r="F12" s="23" t="n">
        <v>43082</v>
      </c>
      <c r="G12" s="24" t="s">
        <v>27</v>
      </c>
      <c r="H12" s="25"/>
      <c r="I12" s="26" t="s">
        <v>28</v>
      </c>
      <c r="J12" s="27"/>
      <c r="K12" s="25"/>
      <c r="L12" s="26" t="s">
        <v>29</v>
      </c>
      <c r="M12" s="27"/>
      <c r="N12" s="25"/>
      <c r="O12" s="26" t="s">
        <v>30</v>
      </c>
      <c r="P12" s="27"/>
      <c r="Q12" s="25"/>
      <c r="R12" s="26" t="s">
        <v>31</v>
      </c>
      <c r="S12" s="27"/>
      <c r="T12" s="28"/>
      <c r="U12" s="26" t="s">
        <v>32</v>
      </c>
      <c r="V12" s="27"/>
      <c r="W12" s="25"/>
      <c r="X12" s="26" t="s">
        <v>33</v>
      </c>
      <c r="Y12" s="27"/>
      <c r="Z12" s="25"/>
      <c r="AA12" s="26" t="s">
        <v>34</v>
      </c>
      <c r="AB12" s="27"/>
      <c r="AC12" s="29" t="s">
        <v>35</v>
      </c>
      <c r="AD12" s="29"/>
      <c r="AE12" s="29"/>
    </row>
    <row r="13" customFormat="false" ht="34.55" hidden="false" customHeight="true" outlineLevel="0" collapsed="false">
      <c r="A13" s="30" t="s">
        <v>36</v>
      </c>
      <c r="B13" s="30"/>
      <c r="C13" s="31"/>
      <c r="D13" s="32"/>
      <c r="E13" s="33" t="s">
        <v>37</v>
      </c>
      <c r="F13" s="34" t="n">
        <v>43105</v>
      </c>
      <c r="G13" s="24" t="s">
        <v>38</v>
      </c>
      <c r="H13" s="35" t="n">
        <v>1.555</v>
      </c>
      <c r="I13" s="36" t="s">
        <v>39</v>
      </c>
      <c r="J13" s="37" t="n">
        <v>0.25</v>
      </c>
      <c r="K13" s="35" t="n">
        <v>2.351</v>
      </c>
      <c r="L13" s="36" t="s">
        <v>39</v>
      </c>
      <c r="M13" s="37" t="n">
        <v>3.809</v>
      </c>
      <c r="N13" s="35" t="n">
        <v>0.885</v>
      </c>
      <c r="O13" s="36" t="s">
        <v>39</v>
      </c>
      <c r="P13" s="37" t="n">
        <v>0.5386</v>
      </c>
      <c r="Q13" s="35" t="n">
        <v>1.856</v>
      </c>
      <c r="R13" s="36" t="s">
        <v>39</v>
      </c>
      <c r="S13" s="37" t="n">
        <v>0.2849</v>
      </c>
      <c r="T13" s="35" t="n">
        <v>4.5472</v>
      </c>
      <c r="U13" s="36" t="s">
        <v>39</v>
      </c>
      <c r="V13" s="37" t="n">
        <v>1.487</v>
      </c>
      <c r="W13" s="38" t="s">
        <v>40</v>
      </c>
      <c r="X13" s="39"/>
      <c r="Y13" s="37"/>
      <c r="Z13" s="40" t="n">
        <v>0.01555</v>
      </c>
      <c r="AA13" s="41" t="s">
        <v>39</v>
      </c>
      <c r="AB13" s="42" t="n">
        <v>0.04114</v>
      </c>
      <c r="AC13" s="43"/>
      <c r="AD13" s="43"/>
      <c r="AE13" s="43"/>
    </row>
    <row r="14" customFormat="false" ht="34.55" hidden="false" customHeight="true" outlineLevel="0" collapsed="false">
      <c r="A14" s="44"/>
      <c r="B14" s="30"/>
      <c r="C14" s="30"/>
      <c r="D14" s="30"/>
      <c r="E14" s="30"/>
      <c r="F14" s="34"/>
      <c r="G14" s="24"/>
      <c r="H14" s="45"/>
      <c r="I14" s="36"/>
      <c r="J14" s="46"/>
      <c r="K14" s="45"/>
      <c r="L14" s="36"/>
      <c r="M14" s="46"/>
      <c r="N14" s="45"/>
      <c r="O14" s="36"/>
      <c r="P14" s="46"/>
      <c r="Q14" s="45"/>
      <c r="R14" s="36"/>
      <c r="S14" s="46"/>
      <c r="T14" s="45"/>
      <c r="U14" s="36"/>
      <c r="V14" s="46"/>
      <c r="W14" s="45"/>
      <c r="X14" s="36"/>
      <c r="Y14" s="46"/>
      <c r="Z14" s="45"/>
      <c r="AA14" s="36"/>
      <c r="AB14" s="46"/>
      <c r="AC14" s="47"/>
      <c r="AD14" s="36"/>
      <c r="AE14" s="48"/>
    </row>
    <row r="15" customFormat="false" ht="34.55" hidden="false" customHeight="true" outlineLevel="0" collapsed="false">
      <c r="A15" s="30"/>
      <c r="B15" s="30"/>
      <c r="C15" s="49"/>
      <c r="D15" s="30"/>
      <c r="E15" s="30"/>
      <c r="F15" s="34"/>
      <c r="G15" s="50" t="s">
        <v>27</v>
      </c>
      <c r="H15" s="51" t="s">
        <v>41</v>
      </c>
      <c r="I15" s="51"/>
      <c r="J15" s="51"/>
      <c r="K15" s="25"/>
      <c r="L15" s="26" t="s">
        <v>42</v>
      </c>
      <c r="M15" s="27"/>
      <c r="N15" s="52"/>
      <c r="O15" s="26" t="s">
        <v>43</v>
      </c>
      <c r="P15" s="53"/>
      <c r="Q15" s="52"/>
      <c r="R15" s="26" t="s">
        <v>44</v>
      </c>
      <c r="S15" s="53"/>
      <c r="T15" s="51" t="s">
        <v>45</v>
      </c>
      <c r="U15" s="51"/>
      <c r="V15" s="51"/>
      <c r="W15" s="28"/>
      <c r="X15" s="26"/>
      <c r="Y15" s="54"/>
      <c r="Z15" s="28"/>
      <c r="AA15" s="26"/>
      <c r="AB15" s="54"/>
      <c r="AC15" s="25"/>
      <c r="AD15" s="26"/>
      <c r="AE15" s="27"/>
    </row>
    <row r="16" customFormat="false" ht="34.55" hidden="false" customHeight="true" outlineLevel="0" collapsed="false">
      <c r="A16" s="55"/>
      <c r="B16" s="55"/>
      <c r="C16" s="56"/>
      <c r="D16" s="55"/>
      <c r="E16" s="55"/>
      <c r="F16" s="57"/>
      <c r="G16" s="24" t="s">
        <v>38</v>
      </c>
      <c r="H16" s="58" t="n">
        <v>894.01</v>
      </c>
      <c r="I16" s="36" t="s">
        <v>39</v>
      </c>
      <c r="J16" s="59" t="n">
        <v>51.42</v>
      </c>
      <c r="K16" s="58" t="n">
        <v>1.1308</v>
      </c>
      <c r="L16" s="60" t="s">
        <v>39</v>
      </c>
      <c r="M16" s="59" t="n">
        <v>1.617</v>
      </c>
      <c r="N16" s="61" t="s">
        <v>46</v>
      </c>
      <c r="O16" s="36"/>
      <c r="P16" s="42"/>
      <c r="Q16" s="35" t="n">
        <v>2.729</v>
      </c>
      <c r="R16" s="60" t="s">
        <v>39</v>
      </c>
      <c r="S16" s="37" t="n">
        <v>0.4977</v>
      </c>
      <c r="T16" s="35" t="n">
        <v>5666.4</v>
      </c>
      <c r="U16" s="60" t="s">
        <v>39</v>
      </c>
      <c r="V16" s="37" t="n">
        <v>8743</v>
      </c>
      <c r="W16" s="45"/>
      <c r="X16" s="36"/>
      <c r="Y16" s="46"/>
      <c r="Z16" s="45"/>
      <c r="AA16" s="36"/>
      <c r="AB16" s="46"/>
      <c r="AC16" s="47"/>
      <c r="AD16" s="36"/>
      <c r="AE16" s="48"/>
    </row>
    <row r="17" customFormat="false" ht="34.55" hidden="false" customHeight="true" outlineLevel="0" collapsed="false">
      <c r="A17" s="62" t="s">
        <v>47</v>
      </c>
      <c r="B17" s="62" t="s">
        <v>48</v>
      </c>
      <c r="C17" s="63"/>
      <c r="D17" s="64" t="n">
        <v>130</v>
      </c>
      <c r="E17" s="65" t="s">
        <v>49</v>
      </c>
      <c r="F17" s="66" t="n">
        <v>43105</v>
      </c>
      <c r="G17" s="67" t="s">
        <v>27</v>
      </c>
      <c r="H17" s="25"/>
      <c r="I17" s="26" t="s">
        <v>28</v>
      </c>
      <c r="J17" s="27"/>
      <c r="K17" s="25"/>
      <c r="L17" s="26" t="s">
        <v>29</v>
      </c>
      <c r="M17" s="27"/>
      <c r="N17" s="25"/>
      <c r="O17" s="26" t="s">
        <v>30</v>
      </c>
      <c r="P17" s="27"/>
      <c r="Q17" s="25"/>
      <c r="R17" s="26" t="s">
        <v>31</v>
      </c>
      <c r="S17" s="27"/>
      <c r="T17" s="28"/>
      <c r="U17" s="26" t="s">
        <v>32</v>
      </c>
      <c r="V17" s="27"/>
      <c r="W17" s="25"/>
      <c r="X17" s="26" t="s">
        <v>33</v>
      </c>
      <c r="Y17" s="27"/>
      <c r="Z17" s="25"/>
      <c r="AA17" s="26" t="s">
        <v>34</v>
      </c>
      <c r="AB17" s="27"/>
      <c r="AC17" s="29" t="s">
        <v>35</v>
      </c>
      <c r="AD17" s="29"/>
      <c r="AE17" s="29"/>
    </row>
    <row r="18" customFormat="false" ht="34.55" hidden="false" customHeight="true" outlineLevel="0" collapsed="false">
      <c r="A18" s="68" t="s">
        <v>50</v>
      </c>
      <c r="B18" s="68"/>
      <c r="C18" s="63"/>
      <c r="D18" s="69"/>
      <c r="E18" s="70" t="s">
        <v>51</v>
      </c>
      <c r="F18" s="71" t="n">
        <v>43245</v>
      </c>
      <c r="G18" s="67" t="s">
        <v>38</v>
      </c>
      <c r="H18" s="72" t="n">
        <v>4.381</v>
      </c>
      <c r="I18" s="73" t="s">
        <v>39</v>
      </c>
      <c r="J18" s="74" t="n">
        <v>0.1864</v>
      </c>
      <c r="K18" s="72" t="n">
        <v>7.984</v>
      </c>
      <c r="L18" s="73" t="s">
        <v>39</v>
      </c>
      <c r="M18" s="74" t="n">
        <v>1.912</v>
      </c>
      <c r="N18" s="72" t="n">
        <v>0.9417</v>
      </c>
      <c r="O18" s="73" t="s">
        <v>39</v>
      </c>
      <c r="P18" s="74" t="n">
        <v>0.2207</v>
      </c>
      <c r="Q18" s="72" t="n">
        <v>1.143</v>
      </c>
      <c r="R18" s="73" t="s">
        <v>39</v>
      </c>
      <c r="S18" s="74" t="n">
        <v>0.1036</v>
      </c>
      <c r="T18" s="72" t="n">
        <v>5.5204</v>
      </c>
      <c r="U18" s="73" t="s">
        <v>39</v>
      </c>
      <c r="V18" s="74" t="n">
        <v>0.6903</v>
      </c>
      <c r="W18" s="75" t="n">
        <v>0.1</v>
      </c>
      <c r="X18" s="76" t="s">
        <v>39</v>
      </c>
      <c r="Y18" s="77" t="n">
        <v>0.051</v>
      </c>
      <c r="Z18" s="75" t="n">
        <v>0.09227</v>
      </c>
      <c r="AA18" s="76" t="s">
        <v>39</v>
      </c>
      <c r="AB18" s="77" t="n">
        <v>0.0242</v>
      </c>
      <c r="AC18" s="78"/>
      <c r="AD18" s="78"/>
      <c r="AE18" s="78"/>
    </row>
    <row r="19" customFormat="false" ht="33.15" hidden="false" customHeight="true" outlineLevel="0" collapsed="false">
      <c r="A19" s="68"/>
      <c r="B19" s="68" t="s">
        <v>52</v>
      </c>
      <c r="C19" s="68"/>
      <c r="D19" s="68"/>
      <c r="E19" s="68" t="s">
        <v>53</v>
      </c>
      <c r="F19" s="71"/>
      <c r="G19" s="67"/>
      <c r="H19" s="79"/>
      <c r="I19" s="73"/>
      <c r="J19" s="80"/>
      <c r="K19" s="79"/>
      <c r="L19" s="73"/>
      <c r="M19" s="80"/>
      <c r="N19" s="79"/>
      <c r="O19" s="73"/>
      <c r="P19" s="81" t="s">
        <v>54</v>
      </c>
      <c r="Q19" s="79"/>
      <c r="R19" s="73"/>
      <c r="S19" s="80"/>
      <c r="T19" s="79"/>
      <c r="U19" s="73"/>
      <c r="V19" s="80"/>
      <c r="W19" s="79"/>
      <c r="X19" s="73"/>
      <c r="Y19" s="80"/>
      <c r="Z19" s="79"/>
      <c r="AA19" s="73"/>
      <c r="AB19" s="80"/>
      <c r="AC19" s="82"/>
      <c r="AD19" s="73"/>
      <c r="AE19" s="83"/>
    </row>
    <row r="20" customFormat="false" ht="34.3" hidden="false" customHeight="true" outlineLevel="0" collapsed="false">
      <c r="A20" s="68"/>
      <c r="B20" s="68" t="s">
        <v>52</v>
      </c>
      <c r="C20" s="84"/>
      <c r="D20" s="68"/>
      <c r="E20" s="68" t="n">
        <v>180524</v>
      </c>
      <c r="F20" s="71"/>
      <c r="G20" s="85" t="s">
        <v>27</v>
      </c>
      <c r="H20" s="51" t="s">
        <v>41</v>
      </c>
      <c r="I20" s="51"/>
      <c r="J20" s="51"/>
      <c r="K20" s="25"/>
      <c r="L20" s="26" t="s">
        <v>42</v>
      </c>
      <c r="M20" s="27"/>
      <c r="N20" s="52"/>
      <c r="O20" s="26" t="s">
        <v>43</v>
      </c>
      <c r="P20" s="53"/>
      <c r="Q20" s="52"/>
      <c r="R20" s="26" t="s">
        <v>44</v>
      </c>
      <c r="S20" s="53"/>
      <c r="T20" s="51" t="s">
        <v>45</v>
      </c>
      <c r="U20" s="51"/>
      <c r="V20" s="51"/>
      <c r="W20" s="28"/>
      <c r="X20" s="26"/>
      <c r="Y20" s="54"/>
      <c r="Z20" s="28"/>
      <c r="AA20" s="26"/>
      <c r="AB20" s="54"/>
      <c r="AC20" s="25"/>
      <c r="AD20" s="26"/>
      <c r="AE20" s="27"/>
    </row>
    <row r="21" customFormat="false" ht="34.3" hidden="false" customHeight="true" outlineLevel="0" collapsed="false">
      <c r="A21" s="86"/>
      <c r="B21" s="68"/>
      <c r="C21" s="87"/>
      <c r="D21" s="86"/>
      <c r="E21" s="86"/>
      <c r="F21" s="88"/>
      <c r="G21" s="67" t="s">
        <v>38</v>
      </c>
      <c r="H21" s="89" t="n">
        <v>876.52</v>
      </c>
      <c r="I21" s="73" t="s">
        <v>39</v>
      </c>
      <c r="J21" s="90" t="n">
        <v>45.6</v>
      </c>
      <c r="K21" s="89" t="n">
        <v>0.62285</v>
      </c>
      <c r="L21" s="91" t="s">
        <v>39</v>
      </c>
      <c r="M21" s="90" t="n">
        <v>0.7806</v>
      </c>
      <c r="N21" s="75" t="n">
        <v>0.028</v>
      </c>
      <c r="O21" s="73" t="s">
        <v>39</v>
      </c>
      <c r="P21" s="77" t="n">
        <v>0.033</v>
      </c>
      <c r="Q21" s="72" t="n">
        <v>3.329</v>
      </c>
      <c r="R21" s="91" t="s">
        <v>39</v>
      </c>
      <c r="S21" s="74" t="n">
        <v>0.2349</v>
      </c>
      <c r="T21" s="72" t="n">
        <v>8471.52</v>
      </c>
      <c r="U21" s="91" t="s">
        <v>39</v>
      </c>
      <c r="V21" s="74" t="n">
        <v>3457</v>
      </c>
      <c r="W21" s="79"/>
      <c r="X21" s="73"/>
      <c r="Y21" s="80"/>
      <c r="Z21" s="79"/>
      <c r="AA21" s="73"/>
      <c r="AB21" s="80"/>
      <c r="AC21" s="82"/>
      <c r="AD21" s="73"/>
      <c r="AE21" s="83"/>
    </row>
    <row r="22" customFormat="false" ht="42.4" hidden="false" customHeight="true" outlineLevel="0" collapsed="false">
      <c r="A22" s="20" t="s">
        <v>55</v>
      </c>
      <c r="B22" s="20"/>
      <c r="C22" s="20"/>
      <c r="D22" s="21" t="n">
        <v>73.875</v>
      </c>
      <c r="E22" s="92" t="s">
        <v>56</v>
      </c>
      <c r="F22" s="23" t="n">
        <v>43914</v>
      </c>
      <c r="G22" s="24" t="s">
        <v>27</v>
      </c>
      <c r="H22" s="25"/>
      <c r="I22" s="26" t="s">
        <v>28</v>
      </c>
      <c r="J22" s="27"/>
      <c r="K22" s="25"/>
      <c r="L22" s="26" t="s">
        <v>29</v>
      </c>
      <c r="M22" s="27"/>
      <c r="N22" s="25"/>
      <c r="O22" s="26" t="s">
        <v>30</v>
      </c>
      <c r="P22" s="27"/>
      <c r="Q22" s="25"/>
      <c r="R22" s="26" t="s">
        <v>31</v>
      </c>
      <c r="S22" s="27"/>
      <c r="T22" s="28"/>
      <c r="U22" s="26" t="s">
        <v>32</v>
      </c>
      <c r="V22" s="27"/>
      <c r="W22" s="25"/>
      <c r="X22" s="26" t="s">
        <v>33</v>
      </c>
      <c r="Y22" s="27"/>
      <c r="Z22" s="25"/>
      <c r="AA22" s="26" t="s">
        <v>34</v>
      </c>
      <c r="AB22" s="27"/>
      <c r="AC22" s="29" t="s">
        <v>35</v>
      </c>
      <c r="AD22" s="29"/>
      <c r="AE22" s="29"/>
    </row>
    <row r="23" customFormat="false" ht="28.25" hidden="false" customHeight="true" outlineLevel="0" collapsed="false">
      <c r="A23" s="30" t="s">
        <v>36</v>
      </c>
      <c r="B23" s="30"/>
      <c r="C23" s="31"/>
      <c r="D23" s="32"/>
      <c r="E23" s="32"/>
      <c r="F23" s="34" t="n">
        <v>43992</v>
      </c>
      <c r="G23" s="24" t="s">
        <v>38</v>
      </c>
      <c r="H23" s="35" t="n">
        <v>4.086</v>
      </c>
      <c r="I23" s="36" t="s">
        <v>39</v>
      </c>
      <c r="J23" s="37" t="n">
        <v>0.2123</v>
      </c>
      <c r="K23" s="35" t="n">
        <v>5.89</v>
      </c>
      <c r="L23" s="36" t="s">
        <v>39</v>
      </c>
      <c r="M23" s="37" t="n">
        <v>2.344</v>
      </c>
      <c r="N23" s="35" t="n">
        <v>0.2499</v>
      </c>
      <c r="O23" s="36" t="s">
        <v>39</v>
      </c>
      <c r="P23" s="37" t="n">
        <v>0.1187</v>
      </c>
      <c r="Q23" s="35" t="n">
        <v>1.512</v>
      </c>
      <c r="R23" s="36" t="s">
        <v>39</v>
      </c>
      <c r="S23" s="37" t="n">
        <v>0.143</v>
      </c>
      <c r="T23" s="35" t="n">
        <v>5.2769</v>
      </c>
      <c r="U23" s="36" t="s">
        <v>39</v>
      </c>
      <c r="V23" s="37" t="n">
        <v>0.8526</v>
      </c>
      <c r="W23" s="40" t="n">
        <v>0.061422</v>
      </c>
      <c r="X23" s="41" t="s">
        <v>39</v>
      </c>
      <c r="Y23" s="42" t="n">
        <v>0.06546</v>
      </c>
      <c r="Z23" s="40" t="n">
        <v>0.1262</v>
      </c>
      <c r="AA23" s="41" t="s">
        <v>39</v>
      </c>
      <c r="AB23" s="42" t="n">
        <v>0.03273</v>
      </c>
      <c r="AC23" s="43"/>
      <c r="AD23" s="43"/>
      <c r="AE23" s="43"/>
    </row>
    <row r="24" customFormat="false" ht="27.45" hidden="false" customHeight="true" outlineLevel="0" collapsed="false">
      <c r="A24" s="30"/>
      <c r="B24" s="30"/>
      <c r="C24" s="49"/>
      <c r="D24" s="30"/>
      <c r="E24" s="30"/>
      <c r="F24" s="34"/>
      <c r="G24" s="50" t="s">
        <v>27</v>
      </c>
      <c r="H24" s="51" t="s">
        <v>41</v>
      </c>
      <c r="I24" s="51"/>
      <c r="J24" s="51"/>
      <c r="K24" s="25"/>
      <c r="L24" s="26" t="s">
        <v>42</v>
      </c>
      <c r="M24" s="27"/>
      <c r="N24" s="52"/>
      <c r="O24" s="26" t="s">
        <v>43</v>
      </c>
      <c r="P24" s="53"/>
      <c r="Q24" s="52"/>
      <c r="R24" s="26" t="s">
        <v>44</v>
      </c>
      <c r="S24" s="53"/>
      <c r="T24" s="51" t="s">
        <v>45</v>
      </c>
      <c r="U24" s="51"/>
      <c r="V24" s="51"/>
      <c r="W24" s="28"/>
      <c r="X24" s="26"/>
      <c r="Y24" s="54"/>
      <c r="Z24" s="28"/>
      <c r="AA24" s="26"/>
      <c r="AB24" s="54"/>
      <c r="AC24" s="25"/>
      <c r="AD24" s="26"/>
      <c r="AE24" s="27"/>
    </row>
    <row r="25" customFormat="false" ht="36.1" hidden="false" customHeight="true" outlineLevel="0" collapsed="false">
      <c r="A25" s="55"/>
      <c r="B25" s="55"/>
      <c r="C25" s="56"/>
      <c r="D25" s="55"/>
      <c r="E25" s="55"/>
      <c r="F25" s="57"/>
      <c r="G25" s="24" t="s">
        <v>38</v>
      </c>
      <c r="H25" s="58" t="n">
        <v>836.47</v>
      </c>
      <c r="I25" s="36" t="s">
        <v>39</v>
      </c>
      <c r="J25" s="59" t="n">
        <v>44.29</v>
      </c>
      <c r="K25" s="93" t="s">
        <v>57</v>
      </c>
      <c r="L25" s="39"/>
      <c r="M25" s="59"/>
      <c r="N25" s="61" t="s">
        <v>58</v>
      </c>
      <c r="O25" s="36"/>
      <c r="P25" s="42"/>
      <c r="Q25" s="35" t="n">
        <v>3.596</v>
      </c>
      <c r="R25" s="60" t="s">
        <v>39</v>
      </c>
      <c r="S25" s="37" t="n">
        <v>0.3092</v>
      </c>
      <c r="T25" s="35" t="n">
        <v>3138.4</v>
      </c>
      <c r="U25" s="60" t="s">
        <v>39</v>
      </c>
      <c r="V25" s="37" t="n">
        <v>4375</v>
      </c>
      <c r="W25" s="45"/>
      <c r="X25" s="36"/>
      <c r="Y25" s="46"/>
      <c r="Z25" s="45"/>
      <c r="AA25" s="36"/>
      <c r="AB25" s="46"/>
      <c r="AC25" s="47"/>
      <c r="AD25" s="36"/>
      <c r="AE25" s="48"/>
    </row>
    <row r="26" customFormat="false" ht="42.4" hidden="false" customHeight="true" outlineLevel="0" collapsed="false">
      <c r="A26" s="62" t="s">
        <v>59</v>
      </c>
      <c r="B26" s="62"/>
      <c r="C26" s="62" t="s">
        <v>60</v>
      </c>
      <c r="D26" s="64" t="n">
        <v>236.548</v>
      </c>
      <c r="E26" s="94" t="n">
        <v>20070301</v>
      </c>
      <c r="F26" s="66" t="n">
        <v>44015</v>
      </c>
      <c r="G26" s="67" t="s">
        <v>27</v>
      </c>
      <c r="H26" s="25"/>
      <c r="I26" s="26" t="s">
        <v>28</v>
      </c>
      <c r="J26" s="27"/>
      <c r="K26" s="25"/>
      <c r="L26" s="26" t="s">
        <v>29</v>
      </c>
      <c r="M26" s="27"/>
      <c r="N26" s="25"/>
      <c r="O26" s="26" t="s">
        <v>30</v>
      </c>
      <c r="P26" s="27"/>
      <c r="Q26" s="25"/>
      <c r="R26" s="26" t="s">
        <v>31</v>
      </c>
      <c r="S26" s="27"/>
      <c r="T26" s="28"/>
      <c r="U26" s="26" t="s">
        <v>32</v>
      </c>
      <c r="V26" s="27"/>
      <c r="W26" s="25"/>
      <c r="X26" s="26" t="s">
        <v>33</v>
      </c>
      <c r="Y26" s="27"/>
      <c r="Z26" s="25"/>
      <c r="AA26" s="26" t="s">
        <v>34</v>
      </c>
      <c r="AB26" s="27"/>
      <c r="AC26" s="29" t="s">
        <v>35</v>
      </c>
      <c r="AD26" s="29"/>
      <c r="AE26" s="29"/>
    </row>
    <row r="27" customFormat="false" ht="28.25" hidden="false" customHeight="true" outlineLevel="0" collapsed="false">
      <c r="A27" s="68" t="s">
        <v>36</v>
      </c>
      <c r="B27" s="68"/>
      <c r="C27" s="63"/>
      <c r="D27" s="69"/>
      <c r="E27" s="69"/>
      <c r="F27" s="71" t="n">
        <v>44260</v>
      </c>
      <c r="G27" s="67" t="s">
        <v>38</v>
      </c>
      <c r="H27" s="72" t="n">
        <v>5.732</v>
      </c>
      <c r="I27" s="73" t="s">
        <v>39</v>
      </c>
      <c r="J27" s="74" t="n">
        <v>0.447</v>
      </c>
      <c r="K27" s="72" t="n">
        <v>5.522</v>
      </c>
      <c r="L27" s="73" t="s">
        <v>39</v>
      </c>
      <c r="M27" s="74" t="n">
        <v>1.336</v>
      </c>
      <c r="N27" s="72" t="n">
        <v>0.2312</v>
      </c>
      <c r="O27" s="73" t="s">
        <v>39</v>
      </c>
      <c r="P27" s="74" t="n">
        <v>0.06617</v>
      </c>
      <c r="Q27" s="72" t="n">
        <v>5.477</v>
      </c>
      <c r="R27" s="73" t="s">
        <v>39</v>
      </c>
      <c r="S27" s="74" t="n">
        <v>0.3535</v>
      </c>
      <c r="T27" s="72" t="n">
        <v>3.3471</v>
      </c>
      <c r="U27" s="73" t="s">
        <v>39</v>
      </c>
      <c r="V27" s="74" t="n">
        <v>0.4245</v>
      </c>
      <c r="W27" s="75" t="n">
        <v>0.045975</v>
      </c>
      <c r="X27" s="76" t="s">
        <v>39</v>
      </c>
      <c r="Y27" s="77" t="n">
        <v>0.0326</v>
      </c>
      <c r="Z27" s="75" t="n">
        <v>0.1007</v>
      </c>
      <c r="AA27" s="76" t="s">
        <v>39</v>
      </c>
      <c r="AB27" s="77" t="n">
        <v>0.01809</v>
      </c>
      <c r="AC27" s="78"/>
      <c r="AD27" s="78"/>
      <c r="AE27" s="78"/>
    </row>
    <row r="28" customFormat="false" ht="27.45" hidden="false" customHeight="true" outlineLevel="0" collapsed="false">
      <c r="A28" s="68"/>
      <c r="B28" s="68"/>
      <c r="C28" s="84"/>
      <c r="D28" s="68"/>
      <c r="E28" s="68"/>
      <c r="F28" s="71"/>
      <c r="G28" s="85" t="s">
        <v>27</v>
      </c>
      <c r="H28" s="51" t="s">
        <v>41</v>
      </c>
      <c r="I28" s="51"/>
      <c r="J28" s="51"/>
      <c r="K28" s="25"/>
      <c r="L28" s="26" t="s">
        <v>42</v>
      </c>
      <c r="M28" s="27"/>
      <c r="N28" s="52"/>
      <c r="O28" s="26" t="s">
        <v>43</v>
      </c>
      <c r="P28" s="53"/>
      <c r="Q28" s="52"/>
      <c r="R28" s="26" t="s">
        <v>44</v>
      </c>
      <c r="S28" s="53"/>
      <c r="T28" s="51" t="s">
        <v>45</v>
      </c>
      <c r="U28" s="51"/>
      <c r="V28" s="51"/>
      <c r="W28" s="28"/>
      <c r="X28" s="26"/>
      <c r="Y28" s="54"/>
      <c r="Z28" s="28"/>
      <c r="AA28" s="26"/>
      <c r="AB28" s="54"/>
      <c r="AC28" s="25"/>
      <c r="AD28" s="26"/>
      <c r="AE28" s="27"/>
    </row>
    <row r="29" customFormat="false" ht="36.1" hidden="false" customHeight="true" outlineLevel="0" collapsed="false">
      <c r="A29" s="86"/>
      <c r="B29" s="86"/>
      <c r="C29" s="87"/>
      <c r="D29" s="86"/>
      <c r="E29" s="86"/>
      <c r="F29" s="88"/>
      <c r="G29" s="67" t="s">
        <v>38</v>
      </c>
      <c r="H29" s="72" t="n">
        <v>800.48</v>
      </c>
      <c r="I29" s="73" t="s">
        <v>39</v>
      </c>
      <c r="J29" s="74" t="n">
        <v>41.24</v>
      </c>
      <c r="K29" s="72" t="n">
        <v>0.71157</v>
      </c>
      <c r="L29" s="91" t="s">
        <v>39</v>
      </c>
      <c r="M29" s="74" t="n">
        <v>0.4459</v>
      </c>
      <c r="N29" s="95" t="s">
        <v>61</v>
      </c>
      <c r="O29" s="73"/>
      <c r="P29" s="77"/>
      <c r="Q29" s="72" t="n">
        <v>5.966</v>
      </c>
      <c r="R29" s="91" t="s">
        <v>39</v>
      </c>
      <c r="S29" s="74" t="n">
        <v>0.6617</v>
      </c>
      <c r="T29" s="96" t="s">
        <v>62</v>
      </c>
      <c r="U29" s="91"/>
      <c r="V29" s="74"/>
      <c r="W29" s="79"/>
      <c r="X29" s="73"/>
      <c r="Y29" s="80"/>
      <c r="Z29" s="79"/>
      <c r="AA29" s="73"/>
      <c r="AB29" s="80"/>
      <c r="AC29" s="82"/>
      <c r="AD29" s="73"/>
      <c r="AE29" s="83"/>
    </row>
    <row r="30" customFormat="false" ht="42.4" hidden="false" customHeight="true" outlineLevel="0" collapsed="false">
      <c r="A30" s="20" t="s">
        <v>63</v>
      </c>
      <c r="B30" s="20" t="s">
        <v>64</v>
      </c>
      <c r="C30" s="20" t="s">
        <v>60</v>
      </c>
      <c r="D30" s="21" t="n">
        <v>34.528</v>
      </c>
      <c r="E30" s="92" t="n">
        <v>21032203</v>
      </c>
      <c r="F30" s="23" t="n">
        <v>44277</v>
      </c>
      <c r="G30" s="24" t="s">
        <v>27</v>
      </c>
      <c r="H30" s="25"/>
      <c r="I30" s="26" t="s">
        <v>28</v>
      </c>
      <c r="J30" s="27"/>
      <c r="K30" s="25"/>
      <c r="L30" s="26" t="s">
        <v>29</v>
      </c>
      <c r="M30" s="27"/>
      <c r="N30" s="25"/>
      <c r="O30" s="26" t="s">
        <v>30</v>
      </c>
      <c r="P30" s="27"/>
      <c r="Q30" s="25"/>
      <c r="R30" s="26" t="s">
        <v>31</v>
      </c>
      <c r="S30" s="27"/>
      <c r="T30" s="28"/>
      <c r="U30" s="26" t="s">
        <v>32</v>
      </c>
      <c r="V30" s="27"/>
      <c r="W30" s="25"/>
      <c r="X30" s="26" t="s">
        <v>33</v>
      </c>
      <c r="Y30" s="27"/>
      <c r="Z30" s="25"/>
      <c r="AA30" s="26" t="s">
        <v>34</v>
      </c>
      <c r="AB30" s="27"/>
      <c r="AC30" s="29" t="s">
        <v>35</v>
      </c>
      <c r="AD30" s="29"/>
      <c r="AE30" s="29"/>
    </row>
    <row r="31" customFormat="false" ht="28.25" hidden="false" customHeight="true" outlineLevel="0" collapsed="false">
      <c r="A31" s="30" t="s">
        <v>36</v>
      </c>
      <c r="B31" s="20"/>
      <c r="C31" s="31"/>
      <c r="D31" s="32"/>
      <c r="E31" s="97"/>
      <c r="F31" s="34" t="n">
        <v>44312</v>
      </c>
      <c r="G31" s="24" t="s">
        <v>38</v>
      </c>
      <c r="H31" s="35" t="n">
        <v>2.549</v>
      </c>
      <c r="I31" s="36" t="s">
        <v>39</v>
      </c>
      <c r="J31" s="37" t="n">
        <v>0.1677</v>
      </c>
      <c r="K31" s="35" t="n">
        <v>3.734</v>
      </c>
      <c r="L31" s="36" t="s">
        <v>39</v>
      </c>
      <c r="M31" s="37" t="n">
        <v>2.007</v>
      </c>
      <c r="N31" s="40" t="n">
        <v>0.006714</v>
      </c>
      <c r="O31" s="41" t="s">
        <v>39</v>
      </c>
      <c r="P31" s="42" t="n">
        <v>0.0798</v>
      </c>
      <c r="Q31" s="35" t="n">
        <v>2.869</v>
      </c>
      <c r="R31" s="36" t="s">
        <v>39</v>
      </c>
      <c r="S31" s="37" t="n">
        <v>0.2074</v>
      </c>
      <c r="T31" s="35" t="n">
        <v>7.9735</v>
      </c>
      <c r="U31" s="36" t="s">
        <v>39</v>
      </c>
      <c r="V31" s="37" t="n">
        <v>1.011</v>
      </c>
      <c r="W31" s="61" t="s">
        <v>65</v>
      </c>
      <c r="X31" s="41"/>
      <c r="Y31" s="42"/>
      <c r="Z31" s="40" t="n">
        <v>0.1882</v>
      </c>
      <c r="AA31" s="41" t="s">
        <v>39</v>
      </c>
      <c r="AB31" s="42" t="n">
        <v>0.03951</v>
      </c>
      <c r="AC31" s="43"/>
      <c r="AD31" s="43"/>
      <c r="AE31" s="43"/>
    </row>
    <row r="32" customFormat="false" ht="27.45" hidden="false" customHeight="true" outlineLevel="0" collapsed="false">
      <c r="A32" s="30"/>
      <c r="B32" s="30"/>
      <c r="C32" s="49"/>
      <c r="D32" s="30"/>
      <c r="E32" s="30"/>
      <c r="F32" s="34"/>
      <c r="G32" s="50" t="s">
        <v>27</v>
      </c>
      <c r="H32" s="51" t="s">
        <v>41</v>
      </c>
      <c r="I32" s="51"/>
      <c r="J32" s="51"/>
      <c r="K32" s="25"/>
      <c r="L32" s="26" t="s">
        <v>42</v>
      </c>
      <c r="M32" s="27"/>
      <c r="N32" s="52"/>
      <c r="O32" s="26" t="s">
        <v>43</v>
      </c>
      <c r="P32" s="53"/>
      <c r="Q32" s="52"/>
      <c r="R32" s="26" t="s">
        <v>44</v>
      </c>
      <c r="S32" s="53"/>
      <c r="T32" s="51" t="s">
        <v>45</v>
      </c>
      <c r="U32" s="51"/>
      <c r="V32" s="51"/>
      <c r="W32" s="28"/>
      <c r="X32" s="26"/>
      <c r="Y32" s="54"/>
      <c r="Z32" s="28"/>
      <c r="AA32" s="26"/>
      <c r="AB32" s="54"/>
      <c r="AC32" s="25"/>
      <c r="AD32" s="26"/>
      <c r="AE32" s="27"/>
    </row>
    <row r="33" customFormat="false" ht="36.1" hidden="false" customHeight="true" outlineLevel="0" collapsed="false">
      <c r="A33" s="55"/>
      <c r="B33" s="55"/>
      <c r="C33" s="56"/>
      <c r="D33" s="55"/>
      <c r="E33" s="55"/>
      <c r="F33" s="57"/>
      <c r="G33" s="24" t="s">
        <v>38</v>
      </c>
      <c r="H33" s="35" t="n">
        <v>300.22</v>
      </c>
      <c r="I33" s="36" t="s">
        <v>39</v>
      </c>
      <c r="J33" s="37" t="n">
        <v>16.49</v>
      </c>
      <c r="K33" s="38" t="s">
        <v>66</v>
      </c>
      <c r="L33" s="39"/>
      <c r="M33" s="37"/>
      <c r="N33" s="40" t="n">
        <v>0.020998</v>
      </c>
      <c r="O33" s="36" t="s">
        <v>39</v>
      </c>
      <c r="P33" s="42" t="n">
        <v>0.04386</v>
      </c>
      <c r="Q33" s="35" t="n">
        <v>3.369</v>
      </c>
      <c r="R33" s="60" t="s">
        <v>39</v>
      </c>
      <c r="S33" s="37" t="n">
        <v>0.3021</v>
      </c>
      <c r="T33" s="35"/>
      <c r="U33" s="39"/>
      <c r="V33" s="37"/>
      <c r="W33" s="45"/>
      <c r="X33" s="36"/>
      <c r="Y33" s="46"/>
      <c r="Z33" s="45"/>
      <c r="AA33" s="36"/>
      <c r="AB33" s="46"/>
      <c r="AC33" s="47"/>
      <c r="AD33" s="36"/>
      <c r="AE33" s="48"/>
    </row>
    <row r="34" customFormat="false" ht="42.4" hidden="false" customHeight="true" outlineLevel="0" collapsed="false">
      <c r="A34" s="62" t="s">
        <v>67</v>
      </c>
      <c r="B34" s="98"/>
      <c r="C34" s="62" t="s">
        <v>60</v>
      </c>
      <c r="D34" s="64" t="n">
        <v>36.021</v>
      </c>
      <c r="E34" s="99" t="s">
        <v>68</v>
      </c>
      <c r="F34" s="66" t="n">
        <v>44333</v>
      </c>
      <c r="G34" s="67" t="s">
        <v>27</v>
      </c>
      <c r="H34" s="25"/>
      <c r="I34" s="26" t="s">
        <v>28</v>
      </c>
      <c r="J34" s="27"/>
      <c r="K34" s="25"/>
      <c r="L34" s="26" t="s">
        <v>29</v>
      </c>
      <c r="M34" s="27"/>
      <c r="N34" s="25"/>
      <c r="O34" s="26" t="s">
        <v>30</v>
      </c>
      <c r="P34" s="27"/>
      <c r="Q34" s="25"/>
      <c r="R34" s="26" t="s">
        <v>31</v>
      </c>
      <c r="S34" s="27"/>
      <c r="T34" s="28"/>
      <c r="U34" s="26" t="s">
        <v>32</v>
      </c>
      <c r="V34" s="27"/>
      <c r="W34" s="25"/>
      <c r="X34" s="26" t="s">
        <v>33</v>
      </c>
      <c r="Y34" s="27"/>
      <c r="Z34" s="25"/>
      <c r="AA34" s="26" t="s">
        <v>34</v>
      </c>
      <c r="AB34" s="27"/>
      <c r="AC34" s="29" t="s">
        <v>35</v>
      </c>
      <c r="AD34" s="29"/>
      <c r="AE34" s="29"/>
    </row>
    <row r="35" customFormat="false" ht="28.25" hidden="false" customHeight="true" outlineLevel="0" collapsed="false">
      <c r="A35" s="68" t="s">
        <v>69</v>
      </c>
      <c r="B35" s="68"/>
      <c r="C35" s="63"/>
      <c r="D35" s="69"/>
      <c r="E35" s="68"/>
      <c r="F35" s="71" t="n">
        <v>44372</v>
      </c>
      <c r="G35" s="67" t="s">
        <v>38</v>
      </c>
      <c r="H35" s="72" t="n">
        <v>2.573</v>
      </c>
      <c r="I35" s="73" t="s">
        <v>39</v>
      </c>
      <c r="J35" s="74" t="n">
        <v>0.1672</v>
      </c>
      <c r="K35" s="72" t="n">
        <v>9.773</v>
      </c>
      <c r="L35" s="73" t="s">
        <v>39</v>
      </c>
      <c r="M35" s="74" t="n">
        <v>2.112</v>
      </c>
      <c r="N35" s="72" t="n">
        <v>0.1658</v>
      </c>
      <c r="O35" s="73" t="s">
        <v>39</v>
      </c>
      <c r="P35" s="74" t="n">
        <v>0.08097</v>
      </c>
      <c r="Q35" s="72" t="n">
        <v>2.792</v>
      </c>
      <c r="R35" s="73" t="s">
        <v>39</v>
      </c>
      <c r="S35" s="74" t="n">
        <v>0.2035</v>
      </c>
      <c r="T35" s="72" t="n">
        <v>5.934</v>
      </c>
      <c r="U35" s="73" t="s">
        <v>39</v>
      </c>
      <c r="V35" s="74" t="n">
        <v>0.862</v>
      </c>
      <c r="W35" s="95" t="s">
        <v>70</v>
      </c>
      <c r="X35" s="76"/>
      <c r="Y35" s="77"/>
      <c r="Z35" s="75" t="n">
        <v>0.1991</v>
      </c>
      <c r="AA35" s="76" t="s">
        <v>39</v>
      </c>
      <c r="AB35" s="77" t="n">
        <v>0.03732</v>
      </c>
      <c r="AC35" s="78"/>
      <c r="AD35" s="78"/>
      <c r="AE35" s="78"/>
    </row>
    <row r="36" customFormat="false" ht="27.45" hidden="false" customHeight="true" outlineLevel="0" collapsed="false">
      <c r="A36" s="68" t="s">
        <v>71</v>
      </c>
      <c r="B36" s="68"/>
      <c r="C36" s="84"/>
      <c r="D36" s="68"/>
      <c r="E36" s="68"/>
      <c r="F36" s="71"/>
      <c r="G36" s="85" t="s">
        <v>27</v>
      </c>
      <c r="H36" s="51" t="s">
        <v>41</v>
      </c>
      <c r="I36" s="51"/>
      <c r="J36" s="51"/>
      <c r="K36" s="25"/>
      <c r="L36" s="26" t="s">
        <v>42</v>
      </c>
      <c r="M36" s="27"/>
      <c r="N36" s="52"/>
      <c r="O36" s="26" t="s">
        <v>43</v>
      </c>
      <c r="P36" s="53"/>
      <c r="Q36" s="52"/>
      <c r="R36" s="26" t="s">
        <v>44</v>
      </c>
      <c r="S36" s="53"/>
      <c r="T36" s="51" t="s">
        <v>45</v>
      </c>
      <c r="U36" s="51"/>
      <c r="V36" s="51"/>
      <c r="W36" s="28"/>
      <c r="X36" s="26"/>
      <c r="Y36" s="54"/>
      <c r="Z36" s="28"/>
      <c r="AA36" s="26"/>
      <c r="AB36" s="54"/>
      <c r="AC36" s="25"/>
      <c r="AD36" s="26"/>
      <c r="AE36" s="27"/>
    </row>
    <row r="37" customFormat="false" ht="36.1" hidden="false" customHeight="true" outlineLevel="0" collapsed="false">
      <c r="A37" s="86"/>
      <c r="B37" s="86"/>
      <c r="C37" s="87"/>
      <c r="D37" s="86"/>
      <c r="E37" s="68"/>
      <c r="F37" s="88"/>
      <c r="G37" s="67" t="s">
        <v>38</v>
      </c>
      <c r="H37" s="72" t="n">
        <v>286.76</v>
      </c>
      <c r="I37" s="73" t="s">
        <v>39</v>
      </c>
      <c r="J37" s="74" t="n">
        <v>15.79</v>
      </c>
      <c r="K37" s="96" t="s">
        <v>72</v>
      </c>
      <c r="L37" s="91"/>
      <c r="M37" s="74"/>
      <c r="N37" s="75" t="n">
        <v>0.0966</v>
      </c>
      <c r="O37" s="73" t="s">
        <v>39</v>
      </c>
      <c r="P37" s="77" t="n">
        <v>0.0505</v>
      </c>
      <c r="Q37" s="72" t="n">
        <v>3.201</v>
      </c>
      <c r="R37" s="91" t="s">
        <v>39</v>
      </c>
      <c r="S37" s="74" t="n">
        <v>0.2874</v>
      </c>
      <c r="T37" s="96" t="s">
        <v>73</v>
      </c>
      <c r="U37" s="91"/>
      <c r="V37" s="74"/>
      <c r="W37" s="79"/>
      <c r="X37" s="73"/>
      <c r="Y37" s="80"/>
      <c r="Z37" s="79"/>
      <c r="AA37" s="73"/>
      <c r="AB37" s="80"/>
      <c r="AC37" s="82"/>
      <c r="AD37" s="73"/>
      <c r="AE37" s="83"/>
    </row>
    <row r="38" customFormat="false" ht="42.4" hidden="false" customHeight="true" outlineLevel="0" collapsed="false">
      <c r="A38" s="20" t="s">
        <v>74</v>
      </c>
      <c r="B38" s="100"/>
      <c r="C38" s="20" t="s">
        <v>60</v>
      </c>
      <c r="D38" s="21" t="n">
        <v>141.978</v>
      </c>
      <c r="E38" s="92" t="s">
        <v>75</v>
      </c>
      <c r="F38" s="23" t="n">
        <v>44735</v>
      </c>
      <c r="G38" s="24" t="s">
        <v>27</v>
      </c>
      <c r="H38" s="25"/>
      <c r="I38" s="26" t="s">
        <v>28</v>
      </c>
      <c r="J38" s="27"/>
      <c r="K38" s="25"/>
      <c r="L38" s="26" t="s">
        <v>29</v>
      </c>
      <c r="M38" s="27"/>
      <c r="N38" s="25"/>
      <c r="O38" s="26" t="s">
        <v>30</v>
      </c>
      <c r="P38" s="27"/>
      <c r="Q38" s="25"/>
      <c r="R38" s="26" t="s">
        <v>31</v>
      </c>
      <c r="S38" s="27"/>
      <c r="T38" s="28"/>
      <c r="U38" s="26" t="s">
        <v>32</v>
      </c>
      <c r="V38" s="27"/>
      <c r="W38" s="25"/>
      <c r="X38" s="26" t="s">
        <v>33</v>
      </c>
      <c r="Y38" s="27"/>
      <c r="Z38" s="25"/>
      <c r="AA38" s="26" t="s">
        <v>34</v>
      </c>
      <c r="AB38" s="27"/>
      <c r="AC38" s="29" t="s">
        <v>35</v>
      </c>
      <c r="AD38" s="29"/>
      <c r="AE38" s="29"/>
    </row>
    <row r="39" customFormat="false" ht="28.25" hidden="false" customHeight="true" outlineLevel="0" collapsed="false">
      <c r="A39" s="30" t="s">
        <v>76</v>
      </c>
      <c r="B39" s="30"/>
      <c r="C39" s="31"/>
      <c r="D39" s="32"/>
      <c r="E39" s="30"/>
      <c r="F39" s="34" t="n">
        <v>44878</v>
      </c>
      <c r="G39" s="24" t="s">
        <v>38</v>
      </c>
      <c r="H39" s="35" t="n">
        <v>1.918</v>
      </c>
      <c r="I39" s="36" t="s">
        <v>39</v>
      </c>
      <c r="J39" s="37" t="n">
        <v>0.08588</v>
      </c>
      <c r="K39" s="35" t="n">
        <v>3.736</v>
      </c>
      <c r="L39" s="36" t="s">
        <v>39</v>
      </c>
      <c r="M39" s="37" t="n">
        <v>1.015</v>
      </c>
      <c r="N39" s="35" t="n">
        <v>0.1456</v>
      </c>
      <c r="O39" s="36" t="s">
        <v>39</v>
      </c>
      <c r="P39" s="37" t="n">
        <v>0.04006</v>
      </c>
      <c r="Q39" s="35" t="n">
        <v>2.957</v>
      </c>
      <c r="R39" s="36" t="s">
        <v>39</v>
      </c>
      <c r="S39" s="37" t="n">
        <v>0.124</v>
      </c>
      <c r="T39" s="35" t="n">
        <v>7.7924</v>
      </c>
      <c r="U39" s="36" t="s">
        <v>39</v>
      </c>
      <c r="V39" s="37" t="n">
        <v>0.6053</v>
      </c>
      <c r="W39" s="40" t="n">
        <v>0.059267</v>
      </c>
      <c r="X39" s="41" t="s">
        <v>39</v>
      </c>
      <c r="Y39" s="42" t="n">
        <v>0.02064</v>
      </c>
      <c r="Z39" s="40" t="n">
        <v>0.1571</v>
      </c>
      <c r="AA39" s="41" t="s">
        <v>39</v>
      </c>
      <c r="AB39" s="42" t="n">
        <v>0.01949</v>
      </c>
      <c r="AC39" s="43"/>
      <c r="AD39" s="43"/>
      <c r="AE39" s="43"/>
    </row>
    <row r="40" customFormat="false" ht="27.45" hidden="false" customHeight="true" outlineLevel="0" collapsed="false">
      <c r="A40" s="30" t="s">
        <v>77</v>
      </c>
      <c r="B40" s="30"/>
      <c r="C40" s="49"/>
      <c r="D40" s="30"/>
      <c r="E40" s="30"/>
      <c r="F40" s="34"/>
      <c r="G40" s="50" t="s">
        <v>27</v>
      </c>
      <c r="H40" s="51" t="s">
        <v>41</v>
      </c>
      <c r="I40" s="51"/>
      <c r="J40" s="51"/>
      <c r="K40" s="25"/>
      <c r="L40" s="26" t="s">
        <v>42</v>
      </c>
      <c r="M40" s="27"/>
      <c r="N40" s="52"/>
      <c r="O40" s="26" t="s">
        <v>43</v>
      </c>
      <c r="P40" s="53"/>
      <c r="Q40" s="52"/>
      <c r="R40" s="26" t="s">
        <v>44</v>
      </c>
      <c r="S40" s="53"/>
      <c r="T40" s="51" t="s">
        <v>45</v>
      </c>
      <c r="U40" s="51"/>
      <c r="V40" s="51"/>
      <c r="W40" s="28"/>
      <c r="X40" s="26"/>
      <c r="Y40" s="54"/>
      <c r="Z40" s="28"/>
      <c r="AA40" s="26"/>
      <c r="AB40" s="54"/>
      <c r="AC40" s="25"/>
      <c r="AD40" s="26"/>
      <c r="AE40" s="27"/>
    </row>
    <row r="41" customFormat="false" ht="36.1" hidden="false" customHeight="true" outlineLevel="0" collapsed="false">
      <c r="A41" s="55"/>
      <c r="B41" s="55"/>
      <c r="C41" s="56"/>
      <c r="D41" s="55"/>
      <c r="E41" s="30"/>
      <c r="F41" s="57"/>
      <c r="G41" s="24" t="s">
        <v>38</v>
      </c>
      <c r="H41" s="35" t="n">
        <v>296.98</v>
      </c>
      <c r="I41" s="36" t="s">
        <v>39</v>
      </c>
      <c r="J41" s="37" t="n">
        <v>15.42</v>
      </c>
      <c r="K41" s="35" t="n">
        <v>0.52101</v>
      </c>
      <c r="L41" s="60" t="s">
        <v>39</v>
      </c>
      <c r="M41" s="37" t="n">
        <v>0.3784</v>
      </c>
      <c r="N41" s="40" t="n">
        <v>0.02533</v>
      </c>
      <c r="O41" s="36" t="s">
        <v>39</v>
      </c>
      <c r="P41" s="42" t="n">
        <v>0.03533</v>
      </c>
      <c r="Q41" s="35" t="n">
        <v>3.421</v>
      </c>
      <c r="R41" s="60" t="s">
        <v>39</v>
      </c>
      <c r="S41" s="37" t="n">
        <v>0.1759</v>
      </c>
      <c r="T41" s="35" t="n">
        <v>4900.7</v>
      </c>
      <c r="U41" s="60" t="s">
        <v>39</v>
      </c>
      <c r="V41" s="37" t="n">
        <v>2279</v>
      </c>
      <c r="W41" s="45"/>
      <c r="X41" s="36"/>
      <c r="Y41" s="46"/>
      <c r="Z41" s="45"/>
      <c r="AA41" s="36"/>
      <c r="AB41" s="46"/>
      <c r="AC41" s="47"/>
      <c r="AD41" s="36"/>
      <c r="AE41" s="48"/>
    </row>
    <row r="42" customFormat="false" ht="42.4" hidden="false" customHeight="true" outlineLevel="0" collapsed="false">
      <c r="A42" s="62" t="s">
        <v>78</v>
      </c>
      <c r="B42" s="101"/>
      <c r="C42" s="62" t="s">
        <v>60</v>
      </c>
      <c r="D42" s="64" t="n">
        <v>130.895</v>
      </c>
      <c r="E42" s="99" t="s">
        <v>79</v>
      </c>
      <c r="F42" s="66" t="n">
        <v>44513</v>
      </c>
      <c r="G42" s="67" t="s">
        <v>27</v>
      </c>
      <c r="H42" s="25"/>
      <c r="I42" s="26" t="s">
        <v>28</v>
      </c>
      <c r="J42" s="27"/>
      <c r="K42" s="25"/>
      <c r="L42" s="26" t="s">
        <v>29</v>
      </c>
      <c r="M42" s="27"/>
      <c r="N42" s="25"/>
      <c r="O42" s="26" t="s">
        <v>30</v>
      </c>
      <c r="P42" s="27"/>
      <c r="Q42" s="25"/>
      <c r="R42" s="26" t="s">
        <v>31</v>
      </c>
      <c r="S42" s="27"/>
      <c r="T42" s="28"/>
      <c r="U42" s="26" t="s">
        <v>32</v>
      </c>
      <c r="V42" s="27"/>
      <c r="W42" s="25"/>
      <c r="X42" s="26" t="s">
        <v>33</v>
      </c>
      <c r="Y42" s="27"/>
      <c r="Z42" s="25"/>
      <c r="AA42" s="26" t="s">
        <v>34</v>
      </c>
      <c r="AB42" s="27"/>
      <c r="AC42" s="29" t="s">
        <v>35</v>
      </c>
      <c r="AD42" s="29"/>
      <c r="AE42" s="29"/>
    </row>
    <row r="43" customFormat="false" ht="28.25" hidden="false" customHeight="true" outlineLevel="0" collapsed="false">
      <c r="A43" s="68" t="s">
        <v>76</v>
      </c>
      <c r="B43" s="101"/>
      <c r="C43" s="63"/>
      <c r="D43" s="69"/>
      <c r="E43" s="68"/>
      <c r="F43" s="71" t="n">
        <v>44645</v>
      </c>
      <c r="G43" s="67" t="s">
        <v>38</v>
      </c>
      <c r="H43" s="72" t="n">
        <v>2.407</v>
      </c>
      <c r="I43" s="73" t="s">
        <v>39</v>
      </c>
      <c r="J43" s="74" t="n">
        <v>0.09786</v>
      </c>
      <c r="K43" s="72" t="n">
        <v>3.1</v>
      </c>
      <c r="L43" s="73" t="s">
        <v>39</v>
      </c>
      <c r="M43" s="74" t="n">
        <v>1.079</v>
      </c>
      <c r="N43" s="72" t="n">
        <v>0.1237</v>
      </c>
      <c r="O43" s="73" t="s">
        <v>39</v>
      </c>
      <c r="P43" s="74" t="n">
        <v>0.04106</v>
      </c>
      <c r="Q43" s="72" t="n">
        <v>3.008</v>
      </c>
      <c r="R43" s="73" t="s">
        <v>39</v>
      </c>
      <c r="S43" s="74" t="n">
        <v>0.1289</v>
      </c>
      <c r="T43" s="72" t="n">
        <v>7.7729</v>
      </c>
      <c r="U43" s="73" t="s">
        <v>39</v>
      </c>
      <c r="V43" s="74" t="n">
        <v>0.6251</v>
      </c>
      <c r="W43" s="75" t="n">
        <v>0.060647</v>
      </c>
      <c r="X43" s="76" t="s">
        <v>39</v>
      </c>
      <c r="Y43" s="77" t="n">
        <v>0.03859</v>
      </c>
      <c r="Z43" s="75" t="n">
        <v>0.1061</v>
      </c>
      <c r="AA43" s="76" t="s">
        <v>39</v>
      </c>
      <c r="AB43" s="77" t="n">
        <v>0.01876</v>
      </c>
      <c r="AC43" s="78"/>
      <c r="AD43" s="78"/>
      <c r="AE43" s="78"/>
    </row>
    <row r="44" customFormat="false" ht="27.45" hidden="false" customHeight="true" outlineLevel="0" collapsed="false">
      <c r="A44" s="68" t="s">
        <v>77</v>
      </c>
      <c r="B44" s="68"/>
      <c r="C44" s="84"/>
      <c r="D44" s="68"/>
      <c r="E44" s="68"/>
      <c r="F44" s="71"/>
      <c r="G44" s="85" t="s">
        <v>27</v>
      </c>
      <c r="H44" s="51" t="s">
        <v>41</v>
      </c>
      <c r="I44" s="51"/>
      <c r="J44" s="51"/>
      <c r="K44" s="25"/>
      <c r="L44" s="26" t="s">
        <v>42</v>
      </c>
      <c r="M44" s="27"/>
      <c r="N44" s="52"/>
      <c r="O44" s="26" t="s">
        <v>43</v>
      </c>
      <c r="P44" s="53"/>
      <c r="Q44" s="52"/>
      <c r="R44" s="26" t="s">
        <v>44</v>
      </c>
      <c r="S44" s="53"/>
      <c r="T44" s="51" t="s">
        <v>45</v>
      </c>
      <c r="U44" s="51"/>
      <c r="V44" s="51"/>
      <c r="W44" s="28"/>
      <c r="X44" s="26"/>
      <c r="Y44" s="54"/>
      <c r="Z44" s="28"/>
      <c r="AA44" s="26"/>
      <c r="AB44" s="54"/>
      <c r="AC44" s="25"/>
      <c r="AD44" s="26"/>
      <c r="AE44" s="27"/>
    </row>
    <row r="45" customFormat="false" ht="36.1" hidden="false" customHeight="true" outlineLevel="0" collapsed="false">
      <c r="A45" s="86"/>
      <c r="B45" s="86"/>
      <c r="C45" s="87"/>
      <c r="D45" s="86"/>
      <c r="E45" s="68"/>
      <c r="F45" s="88"/>
      <c r="G45" s="67" t="s">
        <v>38</v>
      </c>
      <c r="H45" s="72" t="n">
        <v>289.74</v>
      </c>
      <c r="I45" s="73" t="s">
        <v>39</v>
      </c>
      <c r="J45" s="74" t="n">
        <v>15.07</v>
      </c>
      <c r="K45" s="72" t="n">
        <v>0.82286</v>
      </c>
      <c r="L45" s="91" t="s">
        <v>39</v>
      </c>
      <c r="M45" s="74" t="n">
        <v>0.4064</v>
      </c>
      <c r="N45" s="95" t="s">
        <v>58</v>
      </c>
      <c r="O45" s="73"/>
      <c r="P45" s="77"/>
      <c r="Q45" s="72" t="n">
        <v>3.544</v>
      </c>
      <c r="R45" s="91" t="s">
        <v>39</v>
      </c>
      <c r="S45" s="74" t="n">
        <v>0.1857</v>
      </c>
      <c r="T45" s="96" t="s">
        <v>80</v>
      </c>
      <c r="U45" s="91"/>
      <c r="V45" s="74"/>
      <c r="W45" s="79"/>
      <c r="X45" s="73"/>
      <c r="Y45" s="80"/>
      <c r="Z45" s="79"/>
      <c r="AA45" s="73"/>
      <c r="AB45" s="80"/>
      <c r="AC45" s="82"/>
      <c r="AD45" s="73"/>
      <c r="AE45" s="83"/>
    </row>
    <row r="46" customFormat="false" ht="42.4" hidden="false" customHeight="true" outlineLevel="0" collapsed="false">
      <c r="A46" s="20" t="s">
        <v>81</v>
      </c>
      <c r="B46" s="102"/>
      <c r="C46" s="102"/>
      <c r="D46" s="21" t="n">
        <v>45.52</v>
      </c>
      <c r="E46" s="92" t="s">
        <v>82</v>
      </c>
      <c r="F46" s="23" t="n">
        <v>44805</v>
      </c>
      <c r="G46" s="24"/>
      <c r="H46" s="25"/>
      <c r="I46" s="26" t="s">
        <v>28</v>
      </c>
      <c r="J46" s="27"/>
      <c r="K46" s="25"/>
      <c r="L46" s="26" t="s">
        <v>29</v>
      </c>
      <c r="M46" s="27"/>
      <c r="N46" s="25"/>
      <c r="O46" s="26" t="s">
        <v>30</v>
      </c>
      <c r="P46" s="27"/>
      <c r="Q46" s="25"/>
      <c r="R46" s="26" t="s">
        <v>31</v>
      </c>
      <c r="S46" s="27"/>
      <c r="T46" s="28"/>
      <c r="U46" s="26" t="s">
        <v>32</v>
      </c>
      <c r="V46" s="27"/>
      <c r="W46" s="25"/>
      <c r="X46" s="26" t="s">
        <v>33</v>
      </c>
      <c r="Y46" s="27"/>
      <c r="Z46" s="25"/>
      <c r="AA46" s="26" t="s">
        <v>34</v>
      </c>
      <c r="AB46" s="27"/>
      <c r="AC46" s="29" t="s">
        <v>35</v>
      </c>
      <c r="AD46" s="29"/>
      <c r="AE46" s="29"/>
    </row>
    <row r="47" customFormat="false" ht="28.25" hidden="false" customHeight="true" outlineLevel="0" collapsed="false">
      <c r="A47" s="30" t="s">
        <v>69</v>
      </c>
      <c r="B47" s="30"/>
      <c r="C47" s="30"/>
      <c r="D47" s="32"/>
      <c r="E47" s="30"/>
      <c r="F47" s="34" t="n">
        <v>44951</v>
      </c>
      <c r="G47" s="24" t="s">
        <v>38</v>
      </c>
      <c r="H47" s="35" t="n">
        <v>4.018</v>
      </c>
      <c r="I47" s="36" t="s">
        <v>39</v>
      </c>
      <c r="J47" s="37" t="n">
        <v>0.1871</v>
      </c>
      <c r="K47" s="35" t="n">
        <v>4.7</v>
      </c>
      <c r="L47" s="36" t="s">
        <v>39</v>
      </c>
      <c r="M47" s="37" t="n">
        <v>1.807</v>
      </c>
      <c r="N47" s="40" t="n">
        <v>0.02371</v>
      </c>
      <c r="O47" s="41" t="s">
        <v>39</v>
      </c>
      <c r="P47" s="42" t="n">
        <v>0.07009</v>
      </c>
      <c r="Q47" s="35" t="n">
        <v>2.844</v>
      </c>
      <c r="R47" s="36" t="s">
        <v>39</v>
      </c>
      <c r="S47" s="37" t="n">
        <v>0.188</v>
      </c>
      <c r="T47" s="35" t="n">
        <v>7.6257</v>
      </c>
      <c r="U47" s="36" t="s">
        <v>39</v>
      </c>
      <c r="V47" s="37" t="n">
        <v>0.8924</v>
      </c>
      <c r="W47" s="38" t="s">
        <v>46</v>
      </c>
      <c r="X47" s="39"/>
      <c r="Y47" s="37"/>
      <c r="Z47" s="40" t="n">
        <v>0.1663</v>
      </c>
      <c r="AA47" s="41" t="s">
        <v>39</v>
      </c>
      <c r="AB47" s="42" t="n">
        <v>0.2814</v>
      </c>
      <c r="AC47" s="43"/>
      <c r="AD47" s="43"/>
      <c r="AE47" s="43"/>
    </row>
    <row r="48" customFormat="false" ht="27.45" hidden="false" customHeight="true" outlineLevel="0" collapsed="false">
      <c r="A48" s="30" t="s">
        <v>71</v>
      </c>
      <c r="B48" s="30"/>
      <c r="C48" s="30"/>
      <c r="D48" s="30"/>
      <c r="E48" s="30"/>
      <c r="F48" s="34"/>
      <c r="G48" s="50"/>
      <c r="H48" s="103"/>
      <c r="I48" s="104" t="s">
        <v>83</v>
      </c>
      <c r="J48" s="105"/>
      <c r="K48" s="25"/>
      <c r="L48" s="26" t="s">
        <v>42</v>
      </c>
      <c r="M48" s="27"/>
      <c r="N48" s="52"/>
      <c r="O48" s="26" t="s">
        <v>43</v>
      </c>
      <c r="P48" s="53"/>
      <c r="Q48" s="52"/>
      <c r="R48" s="26" t="s">
        <v>44</v>
      </c>
      <c r="S48" s="53"/>
      <c r="T48" s="51" t="s">
        <v>45</v>
      </c>
      <c r="U48" s="51"/>
      <c r="V48" s="51"/>
      <c r="W48" s="28"/>
      <c r="X48" s="26"/>
      <c r="Y48" s="54"/>
      <c r="Z48" s="28"/>
      <c r="AA48" s="26"/>
      <c r="AB48" s="54"/>
      <c r="AC48" s="25"/>
      <c r="AD48" s="26"/>
      <c r="AE48" s="27"/>
    </row>
    <row r="49" customFormat="false" ht="36.1" hidden="false" customHeight="true" outlineLevel="0" collapsed="false">
      <c r="A49" s="55"/>
      <c r="B49" s="55"/>
      <c r="C49" s="55"/>
      <c r="D49" s="55"/>
      <c r="E49" s="30"/>
      <c r="F49" s="57"/>
      <c r="G49" s="24" t="s">
        <v>38</v>
      </c>
      <c r="H49" s="35" t="n">
        <v>291.74</v>
      </c>
      <c r="I49" s="36" t="s">
        <v>39</v>
      </c>
      <c r="J49" s="37" t="n">
        <v>15.77</v>
      </c>
      <c r="K49" s="35" t="n">
        <v>0.82</v>
      </c>
      <c r="L49" s="60" t="s">
        <v>39</v>
      </c>
      <c r="M49" s="37" t="n">
        <v>0.7165</v>
      </c>
      <c r="N49" s="61" t="s">
        <v>84</v>
      </c>
      <c r="O49" s="36"/>
      <c r="P49" s="42"/>
      <c r="Q49" s="35" t="n">
        <v>3.643</v>
      </c>
      <c r="R49" s="60" t="s">
        <v>39</v>
      </c>
      <c r="S49" s="37" t="n">
        <v>0.2814</v>
      </c>
      <c r="T49" s="38" t="s">
        <v>85</v>
      </c>
      <c r="U49" s="39"/>
      <c r="V49" s="37"/>
      <c r="W49" s="45"/>
      <c r="X49" s="36"/>
      <c r="Y49" s="46"/>
      <c r="Z49" s="45"/>
      <c r="AA49" s="36"/>
      <c r="AB49" s="46"/>
      <c r="AC49" s="47"/>
      <c r="AD49" s="36"/>
      <c r="AE49" s="48"/>
    </row>
    <row r="50" customFormat="false" ht="42.4" hidden="false" customHeight="true" outlineLevel="0" collapsed="false">
      <c r="A50" s="62" t="s">
        <v>86</v>
      </c>
      <c r="B50" s="98"/>
      <c r="C50" s="98"/>
      <c r="D50" s="64" t="n">
        <v>42.347</v>
      </c>
      <c r="E50" s="99" t="s">
        <v>87</v>
      </c>
      <c r="F50" s="66" t="n">
        <v>45048</v>
      </c>
      <c r="G50" s="67"/>
      <c r="H50" s="25"/>
      <c r="I50" s="26" t="s">
        <v>28</v>
      </c>
      <c r="J50" s="27"/>
      <c r="K50" s="25"/>
      <c r="L50" s="26" t="s">
        <v>29</v>
      </c>
      <c r="M50" s="27"/>
      <c r="N50" s="25"/>
      <c r="O50" s="26" t="s">
        <v>30</v>
      </c>
      <c r="P50" s="27"/>
      <c r="Q50" s="25"/>
      <c r="R50" s="26" t="s">
        <v>31</v>
      </c>
      <c r="S50" s="27"/>
      <c r="T50" s="28"/>
      <c r="U50" s="26" t="s">
        <v>32</v>
      </c>
      <c r="V50" s="27"/>
      <c r="W50" s="25"/>
      <c r="X50" s="26" t="s">
        <v>33</v>
      </c>
      <c r="Y50" s="27"/>
      <c r="Z50" s="25"/>
      <c r="AA50" s="26" t="s">
        <v>34</v>
      </c>
      <c r="AB50" s="27"/>
      <c r="AC50" s="29" t="s">
        <v>35</v>
      </c>
      <c r="AD50" s="29"/>
      <c r="AE50" s="29"/>
    </row>
    <row r="51" customFormat="false" ht="28.25" hidden="false" customHeight="true" outlineLevel="0" collapsed="false">
      <c r="A51" s="68" t="s">
        <v>36</v>
      </c>
      <c r="B51" s="68"/>
      <c r="C51" s="68"/>
      <c r="D51" s="69"/>
      <c r="E51" s="68"/>
      <c r="F51" s="71" t="n">
        <v>45077</v>
      </c>
      <c r="G51" s="67" t="s">
        <v>38</v>
      </c>
      <c r="H51" s="72" t="n">
        <v>2.499</v>
      </c>
      <c r="I51" s="73" t="s">
        <v>39</v>
      </c>
      <c r="J51" s="74" t="n">
        <v>0.1591</v>
      </c>
      <c r="K51" s="72" t="n">
        <v>4.373</v>
      </c>
      <c r="L51" s="73" t="s">
        <v>39</v>
      </c>
      <c r="M51" s="74" t="n">
        <v>1.909</v>
      </c>
      <c r="N51" s="75" t="n">
        <v>0.2859</v>
      </c>
      <c r="O51" s="76" t="s">
        <v>39</v>
      </c>
      <c r="P51" s="77" t="n">
        <v>0.07454</v>
      </c>
      <c r="Q51" s="72" t="n">
        <v>2.874</v>
      </c>
      <c r="R51" s="73" t="s">
        <v>39</v>
      </c>
      <c r="S51" s="74" t="n">
        <v>0.1973</v>
      </c>
      <c r="T51" s="72" t="n">
        <v>8.6414</v>
      </c>
      <c r="U51" s="73" t="s">
        <v>39</v>
      </c>
      <c r="V51" s="74" t="n">
        <v>1.019</v>
      </c>
      <c r="W51" s="72" t="n">
        <v>0.052489</v>
      </c>
      <c r="X51" s="91" t="s">
        <v>39</v>
      </c>
      <c r="Y51" s="74" t="n">
        <v>0.07039</v>
      </c>
      <c r="Z51" s="75" t="n">
        <v>0.05178</v>
      </c>
      <c r="AA51" s="76" t="s">
        <v>39</v>
      </c>
      <c r="AB51" s="77" t="n">
        <v>0.03487</v>
      </c>
      <c r="AC51" s="78"/>
      <c r="AD51" s="78"/>
      <c r="AE51" s="78"/>
    </row>
    <row r="52" customFormat="false" ht="27.45" hidden="false" customHeight="true" outlineLevel="0" collapsed="false">
      <c r="A52" s="68"/>
      <c r="B52" s="68"/>
      <c r="C52" s="68"/>
      <c r="D52" s="68"/>
      <c r="E52" s="68"/>
      <c r="F52" s="71"/>
      <c r="G52" s="85"/>
      <c r="H52" s="103"/>
      <c r="I52" s="104" t="s">
        <v>83</v>
      </c>
      <c r="J52" s="105"/>
      <c r="K52" s="25"/>
      <c r="L52" s="26" t="s">
        <v>42</v>
      </c>
      <c r="M52" s="27"/>
      <c r="N52" s="52"/>
      <c r="O52" s="26" t="s">
        <v>43</v>
      </c>
      <c r="P52" s="53"/>
      <c r="Q52" s="52"/>
      <c r="R52" s="26" t="s">
        <v>44</v>
      </c>
      <c r="S52" s="53"/>
      <c r="T52" s="51" t="s">
        <v>45</v>
      </c>
      <c r="U52" s="51"/>
      <c r="V52" s="51"/>
      <c r="W52" s="28"/>
      <c r="X52" s="26"/>
      <c r="Y52" s="54"/>
      <c r="Z52" s="28"/>
      <c r="AA52" s="26"/>
      <c r="AB52" s="54"/>
      <c r="AC52" s="25"/>
      <c r="AD52" s="26"/>
      <c r="AE52" s="27"/>
    </row>
    <row r="53" customFormat="false" ht="36.1" hidden="false" customHeight="true" outlineLevel="0" collapsed="false">
      <c r="A53" s="86"/>
      <c r="B53" s="86"/>
      <c r="C53" s="86"/>
      <c r="D53" s="86"/>
      <c r="E53" s="68"/>
      <c r="F53" s="88"/>
      <c r="G53" s="67" t="s">
        <v>38</v>
      </c>
      <c r="H53" s="72" t="n">
        <v>277.34</v>
      </c>
      <c r="I53" s="73" t="s">
        <v>39</v>
      </c>
      <c r="J53" s="74" t="n">
        <v>15.13</v>
      </c>
      <c r="K53" s="96" t="s">
        <v>88</v>
      </c>
      <c r="L53" s="91"/>
      <c r="M53" s="74"/>
      <c r="N53" s="95" t="s">
        <v>89</v>
      </c>
      <c r="O53" s="73"/>
      <c r="P53" s="77"/>
      <c r="Q53" s="72" t="n">
        <v>3.578</v>
      </c>
      <c r="R53" s="91" t="s">
        <v>39</v>
      </c>
      <c r="S53" s="74" t="n">
        <v>0.2958</v>
      </c>
      <c r="T53" s="72" t="n">
        <v>8544</v>
      </c>
      <c r="U53" s="91" t="s">
        <v>39</v>
      </c>
      <c r="V53" s="74" t="n">
        <v>5299</v>
      </c>
      <c r="W53" s="79"/>
      <c r="X53" s="73"/>
      <c r="Y53" s="80"/>
      <c r="Z53" s="79"/>
      <c r="AA53" s="73"/>
      <c r="AB53" s="80"/>
      <c r="AC53" s="82"/>
      <c r="AD53" s="73"/>
      <c r="AE53" s="83"/>
    </row>
    <row r="54" customFormat="false" ht="42.4" hidden="false" customHeight="true" outlineLevel="0" collapsed="false">
      <c r="A54" s="20" t="s">
        <v>90</v>
      </c>
      <c r="B54" s="102"/>
      <c r="C54" s="102"/>
      <c r="D54" s="21" t="n">
        <v>26.582</v>
      </c>
      <c r="E54" s="92" t="n">
        <v>240226</v>
      </c>
      <c r="F54" s="106" t="n">
        <v>45366</v>
      </c>
      <c r="G54" s="24"/>
      <c r="H54" s="25"/>
      <c r="I54" s="26" t="s">
        <v>28</v>
      </c>
      <c r="J54" s="27"/>
      <c r="K54" s="25"/>
      <c r="L54" s="26" t="s">
        <v>29</v>
      </c>
      <c r="M54" s="27"/>
      <c r="N54" s="25"/>
      <c r="O54" s="26" t="s">
        <v>30</v>
      </c>
      <c r="P54" s="27"/>
      <c r="Q54" s="25"/>
      <c r="R54" s="26" t="s">
        <v>31</v>
      </c>
      <c r="S54" s="27"/>
      <c r="T54" s="28"/>
      <c r="U54" s="26" t="s">
        <v>32</v>
      </c>
      <c r="V54" s="27"/>
      <c r="W54" s="25"/>
      <c r="X54" s="26" t="s">
        <v>33</v>
      </c>
      <c r="Y54" s="27"/>
      <c r="Z54" s="25"/>
      <c r="AA54" s="26" t="s">
        <v>34</v>
      </c>
      <c r="AB54" s="27"/>
      <c r="AC54" s="29" t="s">
        <v>35</v>
      </c>
      <c r="AD54" s="29"/>
      <c r="AE54" s="29"/>
    </row>
    <row r="55" customFormat="false" ht="28.25" hidden="false" customHeight="true" outlineLevel="0" collapsed="false">
      <c r="A55" s="30" t="s">
        <v>69</v>
      </c>
      <c r="B55" s="30"/>
      <c r="C55" s="30"/>
      <c r="D55" s="32"/>
      <c r="E55" s="30"/>
      <c r="F55" s="107" t="n">
        <v>45393</v>
      </c>
      <c r="G55" s="24" t="s">
        <v>38</v>
      </c>
      <c r="H55" s="35" t="n">
        <v>2.63</v>
      </c>
      <c r="I55" s="36" t="s">
        <v>39</v>
      </c>
      <c r="J55" s="37" t="n">
        <v>0.2016</v>
      </c>
      <c r="K55" s="38" t="n">
        <v>6.06</v>
      </c>
      <c r="L55" s="36" t="s">
        <v>39</v>
      </c>
      <c r="M55" s="37" t="n">
        <v>2.455</v>
      </c>
      <c r="N55" s="35" t="s">
        <v>91</v>
      </c>
      <c r="O55" s="60"/>
      <c r="P55" s="37"/>
      <c r="Q55" s="35" t="n">
        <v>3.5559</v>
      </c>
      <c r="R55" s="36" t="s">
        <v>39</v>
      </c>
      <c r="S55" s="37" t="n">
        <v>0.2586</v>
      </c>
      <c r="T55" s="35" t="n">
        <v>9.7134</v>
      </c>
      <c r="U55" s="36" t="s">
        <v>39</v>
      </c>
      <c r="V55" s="37" t="n">
        <v>1.316</v>
      </c>
      <c r="W55" s="35" t="s">
        <v>92</v>
      </c>
      <c r="X55" s="60"/>
      <c r="Y55" s="37"/>
      <c r="Z55" s="61" t="n">
        <v>0.0712</v>
      </c>
      <c r="AA55" s="41" t="s">
        <v>39</v>
      </c>
      <c r="AB55" s="42" t="n">
        <v>0.04486</v>
      </c>
      <c r="AC55" s="43"/>
      <c r="AD55" s="43"/>
      <c r="AE55" s="43"/>
    </row>
    <row r="56" customFormat="false" ht="27.45" hidden="false" customHeight="true" outlineLevel="0" collapsed="false">
      <c r="A56" s="30" t="s">
        <v>93</v>
      </c>
      <c r="B56" s="30"/>
      <c r="C56" s="30"/>
      <c r="D56" s="30"/>
      <c r="E56" s="30"/>
      <c r="F56" s="34"/>
      <c r="G56" s="50"/>
      <c r="H56" s="103"/>
      <c r="I56" s="104" t="s">
        <v>83</v>
      </c>
      <c r="J56" s="105"/>
      <c r="K56" s="25"/>
      <c r="L56" s="26" t="s">
        <v>42</v>
      </c>
      <c r="M56" s="27"/>
      <c r="N56" s="52"/>
      <c r="O56" s="26" t="s">
        <v>43</v>
      </c>
      <c r="P56" s="53"/>
      <c r="Q56" s="52"/>
      <c r="R56" s="26" t="s">
        <v>44</v>
      </c>
      <c r="S56" s="53"/>
      <c r="T56" s="51" t="s">
        <v>45</v>
      </c>
      <c r="U56" s="51"/>
      <c r="V56" s="51"/>
      <c r="W56" s="28"/>
      <c r="X56" s="26"/>
      <c r="Y56" s="54"/>
      <c r="Z56" s="28"/>
      <c r="AA56" s="26"/>
      <c r="AB56" s="54"/>
      <c r="AC56" s="25"/>
      <c r="AD56" s="26"/>
      <c r="AE56" s="27"/>
    </row>
    <row r="57" customFormat="false" ht="43.2" hidden="false" customHeight="true" outlineLevel="0" collapsed="false">
      <c r="A57" s="55"/>
      <c r="B57" s="55"/>
      <c r="C57" s="55"/>
      <c r="D57" s="55"/>
      <c r="E57" s="30"/>
      <c r="F57" s="57"/>
      <c r="G57" s="24" t="s">
        <v>38</v>
      </c>
      <c r="H57" s="35" t="n">
        <v>268.75</v>
      </c>
      <c r="I57" s="36" t="s">
        <v>39</v>
      </c>
      <c r="J57" s="37" t="n">
        <v>15.28</v>
      </c>
      <c r="K57" s="35" t="s">
        <v>94</v>
      </c>
      <c r="L57" s="60"/>
      <c r="M57" s="37"/>
      <c r="N57" s="61" t="n">
        <v>0.081823</v>
      </c>
      <c r="O57" s="36" t="s">
        <v>39</v>
      </c>
      <c r="P57" s="42" t="n">
        <v>0.06626</v>
      </c>
      <c r="Q57" s="35" t="n">
        <v>3.434</v>
      </c>
      <c r="R57" s="60" t="s">
        <v>39</v>
      </c>
      <c r="S57" s="37" t="n">
        <v>0.3477</v>
      </c>
      <c r="T57" s="35" t="n">
        <v>6805.5</v>
      </c>
      <c r="U57" s="60" t="s">
        <v>39</v>
      </c>
      <c r="V57" s="37" t="n">
        <v>6785</v>
      </c>
      <c r="W57" s="45"/>
      <c r="X57" s="36"/>
      <c r="Y57" s="46"/>
      <c r="Z57" s="45"/>
      <c r="AA57" s="36"/>
      <c r="AB57" s="46"/>
      <c r="AC57" s="47"/>
      <c r="AD57" s="36"/>
      <c r="AE57" s="48"/>
    </row>
    <row r="58" customFormat="false" ht="42.4" hidden="false" customHeight="true" outlineLevel="0" collapsed="false">
      <c r="A58" s="62" t="s">
        <v>95</v>
      </c>
      <c r="B58" s="98"/>
      <c r="C58" s="98"/>
      <c r="D58" s="64" t="n">
        <v>80.289</v>
      </c>
      <c r="E58" s="99" t="n">
        <v>240510</v>
      </c>
      <c r="F58" s="66" t="n">
        <v>45422</v>
      </c>
      <c r="G58" s="67"/>
      <c r="H58" s="25"/>
      <c r="I58" s="26" t="s">
        <v>28</v>
      </c>
      <c r="J58" s="27"/>
      <c r="K58" s="25"/>
      <c r="L58" s="26" t="s">
        <v>29</v>
      </c>
      <c r="M58" s="27"/>
      <c r="N58" s="25"/>
      <c r="O58" s="26" t="s">
        <v>30</v>
      </c>
      <c r="P58" s="27"/>
      <c r="Q58" s="25"/>
      <c r="R58" s="26" t="s">
        <v>31</v>
      </c>
      <c r="S58" s="27"/>
      <c r="T58" s="28"/>
      <c r="U58" s="26" t="s">
        <v>32</v>
      </c>
      <c r="V58" s="27"/>
      <c r="W58" s="25"/>
      <c r="X58" s="26" t="s">
        <v>33</v>
      </c>
      <c r="Y58" s="27"/>
      <c r="Z58" s="25"/>
      <c r="AA58" s="26" t="s">
        <v>34</v>
      </c>
      <c r="AB58" s="27"/>
      <c r="AC58" s="29" t="s">
        <v>35</v>
      </c>
      <c r="AD58" s="29"/>
      <c r="AE58" s="29"/>
    </row>
    <row r="59" customFormat="false" ht="28.25" hidden="false" customHeight="true" outlineLevel="0" collapsed="false">
      <c r="A59" s="68" t="s">
        <v>36</v>
      </c>
      <c r="B59" s="68"/>
      <c r="C59" s="68"/>
      <c r="D59" s="69"/>
      <c r="E59" s="68"/>
      <c r="F59" s="71" t="s">
        <v>96</v>
      </c>
      <c r="G59" s="67" t="s">
        <v>38</v>
      </c>
      <c r="H59" s="72" t="n">
        <v>2.777</v>
      </c>
      <c r="I59" s="73" t="s">
        <v>39</v>
      </c>
      <c r="J59" s="74" t="n">
        <v>0.1281</v>
      </c>
      <c r="K59" s="72" t="n">
        <v>3.508</v>
      </c>
      <c r="L59" s="73" t="s">
        <v>39</v>
      </c>
      <c r="M59" s="74" t="n">
        <v>1.39</v>
      </c>
      <c r="N59" s="75" t="n">
        <v>0.1143</v>
      </c>
      <c r="O59" s="76" t="s">
        <v>39</v>
      </c>
      <c r="P59" s="77" t="n">
        <v>0.5399</v>
      </c>
      <c r="Q59" s="72" t="n">
        <v>2.906</v>
      </c>
      <c r="R59" s="73" t="s">
        <v>39</v>
      </c>
      <c r="S59" s="74" t="n">
        <v>0.154</v>
      </c>
      <c r="T59" s="72" t="n">
        <v>7.4968</v>
      </c>
      <c r="U59" s="73" t="s">
        <v>39</v>
      </c>
      <c r="V59" s="74" t="n">
        <v>0.7362</v>
      </c>
      <c r="W59" s="72" t="s">
        <v>97</v>
      </c>
      <c r="X59" s="91"/>
      <c r="Y59" s="74"/>
      <c r="Z59" s="75" t="n">
        <v>0.1084</v>
      </c>
      <c r="AA59" s="76" t="s">
        <v>39</v>
      </c>
      <c r="AB59" s="77" t="n">
        <v>0.02708</v>
      </c>
      <c r="AC59" s="78"/>
      <c r="AD59" s="78"/>
      <c r="AE59" s="78"/>
    </row>
    <row r="60" customFormat="false" ht="27.45" hidden="false" customHeight="true" outlineLevel="0" collapsed="false">
      <c r="A60" s="68"/>
      <c r="B60" s="68"/>
      <c r="C60" s="68"/>
      <c r="D60" s="68"/>
      <c r="E60" s="68"/>
      <c r="F60" s="71"/>
      <c r="G60" s="85"/>
      <c r="H60" s="103"/>
      <c r="I60" s="104" t="s">
        <v>83</v>
      </c>
      <c r="J60" s="105"/>
      <c r="K60" s="25"/>
      <c r="L60" s="26" t="s">
        <v>42</v>
      </c>
      <c r="M60" s="27"/>
      <c r="N60" s="52"/>
      <c r="O60" s="26" t="s">
        <v>43</v>
      </c>
      <c r="P60" s="53"/>
      <c r="Q60" s="52"/>
      <c r="R60" s="26" t="s">
        <v>44</v>
      </c>
      <c r="S60" s="53"/>
      <c r="T60" s="51" t="s">
        <v>45</v>
      </c>
      <c r="U60" s="51"/>
      <c r="V60" s="51"/>
      <c r="W60" s="28"/>
      <c r="X60" s="26"/>
      <c r="Y60" s="54"/>
      <c r="Z60" s="28"/>
      <c r="AA60" s="26"/>
      <c r="AB60" s="54"/>
      <c r="AC60" s="25"/>
      <c r="AD60" s="26"/>
      <c r="AE60" s="27"/>
    </row>
    <row r="61" customFormat="false" ht="36.1" hidden="false" customHeight="true" outlineLevel="0" collapsed="false">
      <c r="A61" s="86"/>
      <c r="B61" s="86"/>
      <c r="C61" s="86"/>
      <c r="D61" s="86"/>
      <c r="E61" s="68"/>
      <c r="F61" s="88"/>
      <c r="G61" s="67" t="s">
        <v>38</v>
      </c>
      <c r="H61" s="72" t="n">
        <v>265.48</v>
      </c>
      <c r="I61" s="73" t="s">
        <v>39</v>
      </c>
      <c r="J61" s="74" t="n">
        <v>14.05</v>
      </c>
      <c r="K61" s="96" t="n">
        <v>0.4721</v>
      </c>
      <c r="L61" s="91" t="s">
        <v>39</v>
      </c>
      <c r="M61" s="74" t="n">
        <v>0.5338</v>
      </c>
      <c r="N61" s="95" t="n">
        <v>0.0939</v>
      </c>
      <c r="O61" s="73" t="s">
        <v>39</v>
      </c>
      <c r="P61" s="77" t="n">
        <v>0.039</v>
      </c>
      <c r="Q61" s="72" t="n">
        <v>3.169</v>
      </c>
      <c r="R61" s="91" t="s">
        <v>39</v>
      </c>
      <c r="S61" s="74" t="n">
        <v>0.2138</v>
      </c>
      <c r="T61" s="72" t="n">
        <v>1733.2</v>
      </c>
      <c r="U61" s="91" t="s">
        <v>39</v>
      </c>
      <c r="V61" s="74" t="n">
        <v>3406</v>
      </c>
      <c r="W61" s="79"/>
      <c r="X61" s="73"/>
      <c r="Y61" s="80"/>
      <c r="Z61" s="79"/>
      <c r="AA61" s="73"/>
      <c r="AB61" s="80"/>
      <c r="AC61" s="82"/>
      <c r="AD61" s="73"/>
      <c r="AE61" s="83"/>
    </row>
    <row r="62" customFormat="false" ht="42.4" hidden="false" customHeight="true" outlineLevel="0" collapsed="false">
      <c r="A62" s="20" t="s">
        <v>98</v>
      </c>
      <c r="B62" s="102"/>
      <c r="C62" s="102"/>
      <c r="D62" s="21" t="n">
        <v>37.665</v>
      </c>
      <c r="E62" s="92" t="n">
        <v>240813</v>
      </c>
      <c r="F62" s="106" t="n">
        <v>45517</v>
      </c>
      <c r="G62" s="24"/>
      <c r="H62" s="25"/>
      <c r="I62" s="26" t="s">
        <v>28</v>
      </c>
      <c r="J62" s="27"/>
      <c r="K62" s="25"/>
      <c r="L62" s="26" t="s">
        <v>29</v>
      </c>
      <c r="M62" s="27"/>
      <c r="N62" s="25"/>
      <c r="O62" s="26" t="s">
        <v>30</v>
      </c>
      <c r="P62" s="27"/>
      <c r="Q62" s="25"/>
      <c r="R62" s="26" t="s">
        <v>31</v>
      </c>
      <c r="S62" s="27"/>
      <c r="T62" s="28"/>
      <c r="U62" s="26" t="s">
        <v>32</v>
      </c>
      <c r="V62" s="27"/>
      <c r="W62" s="25"/>
      <c r="X62" s="26" t="s">
        <v>33</v>
      </c>
      <c r="Y62" s="27"/>
      <c r="Z62" s="25"/>
      <c r="AA62" s="26" t="s">
        <v>34</v>
      </c>
      <c r="AB62" s="27"/>
      <c r="AC62" s="29" t="s">
        <v>35</v>
      </c>
      <c r="AD62" s="29"/>
      <c r="AE62" s="29"/>
    </row>
    <row r="63" customFormat="false" ht="28.25" hidden="false" customHeight="true" outlineLevel="0" collapsed="false">
      <c r="A63" s="30" t="s">
        <v>69</v>
      </c>
      <c r="B63" s="30"/>
      <c r="C63" s="30"/>
      <c r="D63" s="32"/>
      <c r="E63" s="30"/>
      <c r="F63" s="107" t="n">
        <v>45555</v>
      </c>
      <c r="G63" s="24" t="s">
        <v>38</v>
      </c>
      <c r="H63" s="35" t="n">
        <v>2.102</v>
      </c>
      <c r="I63" s="36" t="s">
        <v>39</v>
      </c>
      <c r="J63" s="37" t="n">
        <v>0.1608</v>
      </c>
      <c r="K63" s="38" t="n">
        <v>3.801</v>
      </c>
      <c r="L63" s="36" t="s">
        <v>39</v>
      </c>
      <c r="M63" s="37" t="n">
        <v>2.057</v>
      </c>
      <c r="N63" s="40" t="n">
        <v>0.04286</v>
      </c>
      <c r="O63" s="41" t="s">
        <v>39</v>
      </c>
      <c r="P63" s="42" t="n">
        <v>0.07879</v>
      </c>
      <c r="Q63" s="35" t="n">
        <v>2.727</v>
      </c>
      <c r="R63" s="36" t="s">
        <v>39</v>
      </c>
      <c r="S63" s="37" t="n">
        <v>0.2</v>
      </c>
      <c r="T63" s="35" t="n">
        <v>7.4909</v>
      </c>
      <c r="U63" s="36" t="s">
        <v>39</v>
      </c>
      <c r="V63" s="37" t="n">
        <v>0.16</v>
      </c>
      <c r="W63" s="40" t="n">
        <v>0.042152</v>
      </c>
      <c r="X63" s="41" t="s">
        <v>39</v>
      </c>
      <c r="Y63" s="42" t="n">
        <v>0.07401</v>
      </c>
      <c r="Z63" s="61" t="n">
        <v>0.09685</v>
      </c>
      <c r="AA63" s="41" t="s">
        <v>39</v>
      </c>
      <c r="AB63" s="42" t="n">
        <v>0.03765</v>
      </c>
      <c r="AC63" s="43"/>
      <c r="AD63" s="43"/>
      <c r="AE63" s="43"/>
    </row>
    <row r="64" customFormat="false" ht="27.45" hidden="false" customHeight="true" outlineLevel="0" collapsed="false">
      <c r="A64" s="30" t="s">
        <v>93</v>
      </c>
      <c r="B64" s="30"/>
      <c r="C64" s="30"/>
      <c r="D64" s="30"/>
      <c r="E64" s="30"/>
      <c r="F64" s="34"/>
      <c r="G64" s="108"/>
      <c r="H64" s="103"/>
      <c r="I64" s="104" t="s">
        <v>83</v>
      </c>
      <c r="J64" s="105"/>
      <c r="K64" s="25"/>
      <c r="L64" s="26" t="s">
        <v>42</v>
      </c>
      <c r="M64" s="27"/>
      <c r="N64" s="52"/>
      <c r="O64" s="26" t="s">
        <v>43</v>
      </c>
      <c r="P64" s="53"/>
      <c r="Q64" s="52"/>
      <c r="R64" s="26" t="s">
        <v>44</v>
      </c>
      <c r="S64" s="53"/>
      <c r="T64" s="51" t="s">
        <v>45</v>
      </c>
      <c r="U64" s="51"/>
      <c r="V64" s="51"/>
      <c r="W64" s="28"/>
      <c r="X64" s="26"/>
      <c r="Y64" s="54"/>
      <c r="Z64" s="28"/>
      <c r="AA64" s="26"/>
      <c r="AB64" s="54"/>
      <c r="AC64" s="25"/>
      <c r="AD64" s="26"/>
      <c r="AE64" s="27"/>
    </row>
    <row r="65" customFormat="false" ht="43.2" hidden="false" customHeight="true" outlineLevel="0" collapsed="false">
      <c r="A65" s="55"/>
      <c r="B65" s="55"/>
      <c r="C65" s="55"/>
      <c r="D65" s="55"/>
      <c r="E65" s="30"/>
      <c r="F65" s="57"/>
      <c r="G65" s="24" t="s">
        <v>38</v>
      </c>
      <c r="H65" s="35" t="n">
        <v>259.68</v>
      </c>
      <c r="I65" s="36" t="s">
        <v>39</v>
      </c>
      <c r="J65" s="37" t="n">
        <v>14.38</v>
      </c>
      <c r="K65" s="35" t="s">
        <v>99</v>
      </c>
      <c r="L65" s="60"/>
      <c r="M65" s="37"/>
      <c r="N65" s="61" t="s">
        <v>100</v>
      </c>
      <c r="O65" s="36"/>
      <c r="P65" s="42"/>
      <c r="Q65" s="35" t="n">
        <v>3.754</v>
      </c>
      <c r="R65" s="60" t="s">
        <v>39</v>
      </c>
      <c r="S65" s="37" t="n">
        <v>0.3122</v>
      </c>
      <c r="T65" s="35" t="n">
        <v>11453</v>
      </c>
      <c r="U65" s="60" t="s">
        <v>39</v>
      </c>
      <c r="V65" s="37" t="n">
        <v>5413</v>
      </c>
      <c r="W65" s="45"/>
      <c r="X65" s="36"/>
      <c r="Y65" s="46"/>
      <c r="Z65" s="45"/>
      <c r="AA65" s="36"/>
      <c r="AB65" s="46"/>
      <c r="AC65" s="47"/>
      <c r="AD65" s="36"/>
      <c r="AE65" s="48"/>
    </row>
    <row r="66" customFormat="false" ht="13.4" hidden="false" customHeight="true" outlineLevel="0" collapsed="false">
      <c r="A66" s="109" t="s">
        <v>101</v>
      </c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10"/>
      <c r="AD66" s="110"/>
      <c r="AE66" s="110"/>
    </row>
    <row r="67" customFormat="false" ht="14.9" hidden="false" customHeight="true" outlineLevel="0" collapsed="false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10"/>
      <c r="AD67" s="110"/>
      <c r="AE67" s="110"/>
    </row>
    <row r="68" customFormat="false" ht="12.65" hidden="false" customHeight="true" outlineLevel="0" collapsed="false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10"/>
      <c r="AD68" s="110"/>
      <c r="AE68" s="110"/>
    </row>
    <row r="69" customFormat="false" ht="8.2" hidden="false" customHeight="true" outlineLevel="0" collapsed="false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10"/>
      <c r="AD69" s="110"/>
      <c r="AE69" s="110"/>
    </row>
    <row r="70" customFormat="false" ht="26.95" hidden="false" customHeight="true" outlineLevel="0" collapsed="false">
      <c r="A70" s="111" t="s">
        <v>102</v>
      </c>
      <c r="B70" s="111"/>
      <c r="C70" s="112"/>
      <c r="D70" s="112"/>
      <c r="E70" s="112"/>
      <c r="F70" s="113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4"/>
    </row>
    <row r="71" customFormat="false" ht="38.05" hidden="false" customHeight="true" outlineLevel="0" collapsed="false">
      <c r="A71" s="13" t="s">
        <v>19</v>
      </c>
      <c r="B71" s="13" t="s">
        <v>20</v>
      </c>
      <c r="C71" s="13" t="s">
        <v>21</v>
      </c>
      <c r="D71" s="13" t="s">
        <v>22</v>
      </c>
      <c r="E71" s="13" t="s">
        <v>23</v>
      </c>
      <c r="F71" s="14" t="s">
        <v>24</v>
      </c>
      <c r="G71" s="13"/>
      <c r="H71" s="15"/>
      <c r="I71" s="16"/>
      <c r="J71" s="17"/>
      <c r="K71" s="15"/>
      <c r="L71" s="16"/>
      <c r="M71" s="17"/>
      <c r="N71" s="15"/>
      <c r="O71" s="16"/>
      <c r="P71" s="17"/>
      <c r="Q71" s="15"/>
      <c r="R71" s="16"/>
      <c r="S71" s="17"/>
      <c r="T71" s="18"/>
      <c r="U71" s="16"/>
      <c r="V71" s="17"/>
      <c r="W71" s="15"/>
      <c r="X71" s="16"/>
      <c r="Y71" s="17"/>
      <c r="Z71" s="15"/>
      <c r="AA71" s="16"/>
      <c r="AB71" s="17"/>
      <c r="AC71" s="19"/>
      <c r="AD71" s="19"/>
      <c r="AE71" s="19"/>
    </row>
    <row r="72" customFormat="false" ht="34.3" hidden="false" customHeight="true" outlineLevel="0" collapsed="false">
      <c r="A72" s="20" t="s">
        <v>103</v>
      </c>
      <c r="B72" s="20" t="s">
        <v>104</v>
      </c>
      <c r="C72" s="31"/>
      <c r="D72" s="115" t="s">
        <v>105</v>
      </c>
      <c r="E72" s="116" t="n">
        <v>180924</v>
      </c>
      <c r="F72" s="117" t="n">
        <v>43367</v>
      </c>
      <c r="G72" s="24" t="s">
        <v>27</v>
      </c>
      <c r="H72" s="25"/>
      <c r="I72" s="26" t="s">
        <v>28</v>
      </c>
      <c r="J72" s="27"/>
      <c r="K72" s="25"/>
      <c r="L72" s="26" t="s">
        <v>29</v>
      </c>
      <c r="M72" s="27"/>
      <c r="N72" s="25"/>
      <c r="O72" s="26" t="s">
        <v>30</v>
      </c>
      <c r="P72" s="27"/>
      <c r="Q72" s="25"/>
      <c r="R72" s="26" t="s">
        <v>31</v>
      </c>
      <c r="S72" s="27"/>
      <c r="T72" s="28"/>
      <c r="U72" s="26" t="s">
        <v>32</v>
      </c>
      <c r="V72" s="27"/>
      <c r="W72" s="25"/>
      <c r="X72" s="26" t="s">
        <v>33</v>
      </c>
      <c r="Y72" s="27"/>
      <c r="Z72" s="25"/>
      <c r="AA72" s="26" t="s">
        <v>34</v>
      </c>
      <c r="AB72" s="27"/>
      <c r="AC72" s="29" t="s">
        <v>35</v>
      </c>
      <c r="AD72" s="29"/>
      <c r="AE72" s="29"/>
    </row>
    <row r="73" customFormat="false" ht="25.25" hidden="false" customHeight="true" outlineLevel="0" collapsed="false">
      <c r="A73" s="30" t="s">
        <v>71</v>
      </c>
      <c r="B73" s="30"/>
      <c r="C73" s="30"/>
      <c r="D73" s="118" t="s">
        <v>106</v>
      </c>
      <c r="E73" s="118"/>
      <c r="F73" s="119" t="n">
        <v>43378</v>
      </c>
      <c r="G73" s="24" t="s">
        <v>107</v>
      </c>
      <c r="H73" s="35" t="n">
        <v>4.148</v>
      </c>
      <c r="I73" s="36" t="s">
        <v>39</v>
      </c>
      <c r="J73" s="37" t="n">
        <v>0.2067</v>
      </c>
      <c r="K73" s="35" t="n">
        <v>9.432</v>
      </c>
      <c r="L73" s="36" t="s">
        <v>39</v>
      </c>
      <c r="M73" s="37" t="n">
        <v>2.259</v>
      </c>
      <c r="N73" s="35" t="n">
        <v>0.2253</v>
      </c>
      <c r="O73" s="36" t="s">
        <v>39</v>
      </c>
      <c r="P73" s="37" t="n">
        <v>0.1127</v>
      </c>
      <c r="Q73" s="35" t="n">
        <v>1.872</v>
      </c>
      <c r="R73" s="36" t="s">
        <v>39</v>
      </c>
      <c r="S73" s="37" t="n">
        <v>0.159</v>
      </c>
      <c r="T73" s="35" t="n">
        <v>4.0288</v>
      </c>
      <c r="U73" s="36" t="s">
        <v>39</v>
      </c>
      <c r="V73" s="37" t="n">
        <v>0.7221</v>
      </c>
      <c r="W73" s="40" t="n">
        <v>0.02858</v>
      </c>
      <c r="X73" s="41" t="s">
        <v>39</v>
      </c>
      <c r="Y73" s="42" t="n">
        <v>0.0623</v>
      </c>
      <c r="Z73" s="40" t="n">
        <v>0.05942</v>
      </c>
      <c r="AA73" s="41" t="s">
        <v>39</v>
      </c>
      <c r="AB73" s="42" t="n">
        <v>0.02565</v>
      </c>
      <c r="AC73" s="43"/>
      <c r="AD73" s="43"/>
      <c r="AE73" s="43"/>
    </row>
    <row r="74" customFormat="false" ht="30" hidden="false" customHeight="true" outlineLevel="0" collapsed="false">
      <c r="A74" s="30"/>
      <c r="B74" s="30" t="s">
        <v>108</v>
      </c>
      <c r="C74" s="30"/>
      <c r="D74" s="120" t="s">
        <v>109</v>
      </c>
      <c r="E74" s="121" t="s">
        <v>110</v>
      </c>
      <c r="F74" s="122" t="n">
        <v>43404</v>
      </c>
      <c r="G74" s="24" t="s">
        <v>111</v>
      </c>
      <c r="H74" s="123"/>
      <c r="I74" s="36"/>
      <c r="J74" s="46"/>
      <c r="K74" s="123"/>
      <c r="L74" s="36"/>
      <c r="M74" s="46"/>
      <c r="N74" s="123"/>
      <c r="O74" s="36"/>
      <c r="P74" s="124" t="s">
        <v>54</v>
      </c>
      <c r="Q74" s="123"/>
      <c r="R74" s="36"/>
      <c r="S74" s="46"/>
      <c r="T74" s="123"/>
      <c r="U74" s="36"/>
      <c r="V74" s="125"/>
      <c r="W74" s="45"/>
      <c r="X74" s="36"/>
      <c r="Y74" s="46"/>
      <c r="Z74" s="45"/>
      <c r="AA74" s="36"/>
      <c r="AB74" s="46"/>
      <c r="AC74" s="47"/>
      <c r="AD74" s="36"/>
      <c r="AE74" s="48"/>
    </row>
    <row r="75" customFormat="false" ht="25.9" hidden="false" customHeight="true" outlineLevel="0" collapsed="false">
      <c r="A75" s="30"/>
      <c r="B75" s="30"/>
      <c r="C75" s="49"/>
      <c r="D75" s="32"/>
      <c r="E75" s="32"/>
      <c r="F75" s="122" t="n">
        <v>43446</v>
      </c>
      <c r="G75" s="50" t="s">
        <v>27</v>
      </c>
      <c r="H75" s="51" t="s">
        <v>41</v>
      </c>
      <c r="I75" s="51"/>
      <c r="J75" s="51"/>
      <c r="K75" s="25"/>
      <c r="L75" s="26" t="s">
        <v>42</v>
      </c>
      <c r="M75" s="27"/>
      <c r="N75" s="52"/>
      <c r="O75" s="26" t="s">
        <v>43</v>
      </c>
      <c r="P75" s="53"/>
      <c r="Q75" s="52"/>
      <c r="R75" s="26" t="s">
        <v>44</v>
      </c>
      <c r="S75" s="53"/>
      <c r="T75" s="51" t="s">
        <v>45</v>
      </c>
      <c r="U75" s="51"/>
      <c r="V75" s="51"/>
      <c r="W75" s="28"/>
      <c r="X75" s="26"/>
      <c r="Y75" s="54"/>
      <c r="Z75" s="28"/>
      <c r="AA75" s="26"/>
      <c r="AB75" s="54"/>
      <c r="AC75" s="25"/>
      <c r="AD75" s="26"/>
      <c r="AE75" s="27"/>
    </row>
    <row r="76" customFormat="false" ht="25.25" hidden="false" customHeight="true" outlineLevel="0" collapsed="false">
      <c r="A76" s="30"/>
      <c r="B76" s="30"/>
      <c r="C76" s="49"/>
      <c r="D76" s="30" t="s">
        <v>112</v>
      </c>
      <c r="E76" s="126" t="n">
        <v>190826</v>
      </c>
      <c r="F76" s="127" t="n">
        <v>43703</v>
      </c>
      <c r="G76" s="24" t="s">
        <v>107</v>
      </c>
      <c r="H76" s="58" t="n">
        <v>835.51</v>
      </c>
      <c r="I76" s="36" t="s">
        <v>39</v>
      </c>
      <c r="J76" s="59" t="n">
        <v>44.06</v>
      </c>
      <c r="K76" s="58" t="n">
        <v>2.3453</v>
      </c>
      <c r="L76" s="60" t="s">
        <v>39</v>
      </c>
      <c r="M76" s="59" t="n">
        <v>0.8049</v>
      </c>
      <c r="N76" s="40" t="n">
        <v>0.0436</v>
      </c>
      <c r="O76" s="41" t="s">
        <v>39</v>
      </c>
      <c r="P76" s="42" t="n">
        <v>0.04274</v>
      </c>
      <c r="Q76" s="35" t="n">
        <v>3.595</v>
      </c>
      <c r="R76" s="60" t="s">
        <v>39</v>
      </c>
      <c r="S76" s="37" t="n">
        <v>0.2824</v>
      </c>
      <c r="T76" s="35" t="n">
        <v>10269</v>
      </c>
      <c r="U76" s="60" t="s">
        <v>39</v>
      </c>
      <c r="V76" s="37" t="n">
        <v>4584</v>
      </c>
      <c r="W76" s="45"/>
      <c r="X76" s="36"/>
      <c r="Y76" s="46"/>
      <c r="Z76" s="35"/>
      <c r="AA76" s="39"/>
      <c r="AB76" s="37"/>
      <c r="AC76" s="47"/>
      <c r="AD76" s="36"/>
      <c r="AE76" s="48"/>
    </row>
    <row r="77" customFormat="false" ht="26.05" hidden="false" customHeight="true" outlineLevel="0" collapsed="false">
      <c r="A77" s="55"/>
      <c r="B77" s="55"/>
      <c r="C77" s="56"/>
      <c r="D77" s="128" t="n">
        <v>84.666</v>
      </c>
      <c r="E77" s="128"/>
      <c r="F77" s="129" t="n">
        <v>43742</v>
      </c>
      <c r="G77" s="24" t="s">
        <v>111</v>
      </c>
      <c r="H77" s="123"/>
      <c r="I77" s="36"/>
      <c r="J77" s="59"/>
      <c r="K77" s="58"/>
      <c r="L77" s="39"/>
      <c r="M77" s="59"/>
      <c r="N77" s="40"/>
      <c r="O77" s="36"/>
      <c r="P77" s="42"/>
      <c r="Q77" s="123"/>
      <c r="R77" s="39"/>
      <c r="S77" s="130"/>
      <c r="T77" s="123"/>
      <c r="U77" s="39"/>
      <c r="V77" s="37"/>
      <c r="W77" s="45"/>
      <c r="X77" s="36"/>
      <c r="Y77" s="46"/>
      <c r="Z77" s="45"/>
      <c r="AA77" s="36"/>
      <c r="AB77" s="46"/>
      <c r="AC77" s="47"/>
      <c r="AD77" s="36"/>
      <c r="AE77" s="48"/>
    </row>
    <row r="78" customFormat="false" ht="43.85" hidden="false" customHeight="true" outlineLevel="0" collapsed="false">
      <c r="A78" s="62" t="s">
        <v>113</v>
      </c>
      <c r="B78" s="62" t="s">
        <v>114</v>
      </c>
      <c r="C78" s="63"/>
      <c r="D78" s="64" t="n">
        <v>24.417</v>
      </c>
      <c r="E78" s="65" t="s">
        <v>115</v>
      </c>
      <c r="F78" s="66" t="n">
        <v>43378</v>
      </c>
      <c r="G78" s="67" t="s">
        <v>27</v>
      </c>
      <c r="H78" s="25"/>
      <c r="I78" s="26" t="s">
        <v>28</v>
      </c>
      <c r="J78" s="27"/>
      <c r="K78" s="25"/>
      <c r="L78" s="26" t="s">
        <v>29</v>
      </c>
      <c r="M78" s="27"/>
      <c r="N78" s="25"/>
      <c r="O78" s="26" t="s">
        <v>30</v>
      </c>
      <c r="P78" s="27"/>
      <c r="Q78" s="25"/>
      <c r="R78" s="26" t="s">
        <v>31</v>
      </c>
      <c r="S78" s="27"/>
      <c r="T78" s="28"/>
      <c r="U78" s="26" t="s">
        <v>32</v>
      </c>
      <c r="V78" s="27"/>
      <c r="W78" s="25"/>
      <c r="X78" s="26" t="s">
        <v>33</v>
      </c>
      <c r="Y78" s="27"/>
      <c r="Z78" s="25"/>
      <c r="AA78" s="26" t="s">
        <v>34</v>
      </c>
      <c r="AB78" s="27"/>
      <c r="AC78" s="29" t="s">
        <v>35</v>
      </c>
      <c r="AD78" s="29"/>
      <c r="AE78" s="29"/>
    </row>
    <row r="79" customFormat="false" ht="25.25" hidden="false" customHeight="true" outlineLevel="0" collapsed="false">
      <c r="A79" s="68" t="s">
        <v>77</v>
      </c>
      <c r="B79" s="68"/>
      <c r="C79" s="68"/>
      <c r="D79" s="68"/>
      <c r="E79" s="68"/>
      <c r="F79" s="71" t="n">
        <v>43404</v>
      </c>
      <c r="G79" s="67" t="s">
        <v>107</v>
      </c>
      <c r="H79" s="72" t="n">
        <v>5.144</v>
      </c>
      <c r="I79" s="73" t="s">
        <v>39</v>
      </c>
      <c r="J79" s="74" t="n">
        <v>0.2605</v>
      </c>
      <c r="K79" s="72" t="n">
        <v>8.687</v>
      </c>
      <c r="L79" s="73" t="s">
        <v>39</v>
      </c>
      <c r="M79" s="74" t="n">
        <v>2.743</v>
      </c>
      <c r="N79" s="72" t="n">
        <v>0.1996</v>
      </c>
      <c r="O79" s="73" t="s">
        <v>39</v>
      </c>
      <c r="P79" s="74" t="n">
        <v>0.2986</v>
      </c>
      <c r="Q79" s="72" t="n">
        <v>1.715</v>
      </c>
      <c r="R79" s="73" t="s">
        <v>39</v>
      </c>
      <c r="S79" s="74" t="n">
        <v>0.1697</v>
      </c>
      <c r="T79" s="72" t="n">
        <v>3.8586</v>
      </c>
      <c r="U79" s="73" t="s">
        <v>39</v>
      </c>
      <c r="V79" s="74" t="n">
        <v>0.8099</v>
      </c>
      <c r="W79" s="96" t="s">
        <v>70</v>
      </c>
      <c r="X79" s="91"/>
      <c r="Y79" s="74"/>
      <c r="Z79" s="72" t="n">
        <v>0.1311</v>
      </c>
      <c r="AA79" s="91" t="s">
        <v>39</v>
      </c>
      <c r="AB79" s="74" t="n">
        <v>0.0383</v>
      </c>
      <c r="AC79" s="78"/>
      <c r="AD79" s="78"/>
      <c r="AE79" s="78"/>
    </row>
    <row r="80" customFormat="false" ht="30" hidden="false" customHeight="true" outlineLevel="0" collapsed="false">
      <c r="A80" s="68"/>
      <c r="B80" s="68" t="s">
        <v>108</v>
      </c>
      <c r="C80" s="68"/>
      <c r="D80" s="68" t="s">
        <v>116</v>
      </c>
      <c r="E80" s="68"/>
      <c r="F80" s="71" t="s">
        <v>116</v>
      </c>
      <c r="G80" s="67" t="s">
        <v>111</v>
      </c>
      <c r="H80" s="131"/>
      <c r="I80" s="73"/>
      <c r="J80" s="80"/>
      <c r="K80" s="131"/>
      <c r="L80" s="73"/>
      <c r="M80" s="80"/>
      <c r="N80" s="131"/>
      <c r="O80" s="73"/>
      <c r="P80" s="81" t="s">
        <v>54</v>
      </c>
      <c r="Q80" s="131"/>
      <c r="R80" s="73"/>
      <c r="S80" s="80"/>
      <c r="T80" s="131"/>
      <c r="U80" s="73"/>
      <c r="V80" s="132"/>
      <c r="W80" s="79"/>
      <c r="X80" s="73"/>
      <c r="Y80" s="80"/>
      <c r="Z80" s="79"/>
      <c r="AA80" s="73"/>
      <c r="AB80" s="80"/>
      <c r="AC80" s="82"/>
      <c r="AD80" s="73"/>
      <c r="AE80" s="83"/>
    </row>
    <row r="81" customFormat="false" ht="32.35" hidden="false" customHeight="true" outlineLevel="0" collapsed="false">
      <c r="A81" s="68"/>
      <c r="B81" s="68"/>
      <c r="C81" s="84"/>
      <c r="D81" s="69" t="n">
        <v>39.874</v>
      </c>
      <c r="E81" s="70" t="s">
        <v>117</v>
      </c>
      <c r="F81" s="71" t="n">
        <v>43446</v>
      </c>
      <c r="G81" s="85" t="s">
        <v>27</v>
      </c>
      <c r="H81" s="51" t="s">
        <v>41</v>
      </c>
      <c r="I81" s="51"/>
      <c r="J81" s="51"/>
      <c r="K81" s="25"/>
      <c r="L81" s="26" t="s">
        <v>42</v>
      </c>
      <c r="M81" s="27"/>
      <c r="N81" s="52"/>
      <c r="O81" s="26" t="s">
        <v>43</v>
      </c>
      <c r="P81" s="53"/>
      <c r="Q81" s="52"/>
      <c r="R81" s="26" t="s">
        <v>44</v>
      </c>
      <c r="S81" s="53"/>
      <c r="T81" s="51" t="s">
        <v>45</v>
      </c>
      <c r="U81" s="51"/>
      <c r="V81" s="51"/>
      <c r="W81" s="28"/>
      <c r="X81" s="26"/>
      <c r="Y81" s="54"/>
      <c r="Z81" s="28"/>
      <c r="AA81" s="26"/>
      <c r="AB81" s="54"/>
      <c r="AC81" s="25"/>
      <c r="AD81" s="26"/>
      <c r="AE81" s="27"/>
    </row>
    <row r="82" customFormat="false" ht="25.25" hidden="false" customHeight="true" outlineLevel="0" collapsed="false">
      <c r="A82" s="68"/>
      <c r="B82" s="68"/>
      <c r="C82" s="84"/>
      <c r="D82" s="68" t="s">
        <v>112</v>
      </c>
      <c r="E82" s="68" t="s">
        <v>118</v>
      </c>
      <c r="F82" s="71" t="n">
        <v>43488</v>
      </c>
      <c r="G82" s="67" t="s">
        <v>107</v>
      </c>
      <c r="H82" s="89" t="n">
        <v>864.94</v>
      </c>
      <c r="I82" s="73" t="s">
        <v>39</v>
      </c>
      <c r="J82" s="90" t="n">
        <v>46</v>
      </c>
      <c r="K82" s="89" t="n">
        <v>0.9895</v>
      </c>
      <c r="L82" s="91" t="s">
        <v>39</v>
      </c>
      <c r="M82" s="90" t="n">
        <v>0.8627</v>
      </c>
      <c r="N82" s="96" t="s">
        <v>119</v>
      </c>
      <c r="O82" s="91"/>
      <c r="P82" s="74"/>
      <c r="Q82" s="72" t="n">
        <v>3.844</v>
      </c>
      <c r="R82" s="91" t="s">
        <v>39</v>
      </c>
      <c r="S82" s="74" t="n">
        <v>0.3364</v>
      </c>
      <c r="T82" s="72" t="n">
        <v>5860.1</v>
      </c>
      <c r="U82" s="91" t="s">
        <v>39</v>
      </c>
      <c r="V82" s="74" t="n">
        <v>5060</v>
      </c>
      <c r="W82" s="79"/>
      <c r="X82" s="73"/>
      <c r="Y82" s="80"/>
      <c r="Z82" s="72"/>
      <c r="AA82" s="91"/>
      <c r="AB82" s="74"/>
      <c r="AC82" s="82"/>
      <c r="AD82" s="73"/>
      <c r="AE82" s="83"/>
    </row>
    <row r="83" customFormat="false" ht="26.7" hidden="false" customHeight="true" outlineLevel="0" collapsed="false">
      <c r="A83" s="86"/>
      <c r="B83" s="86"/>
      <c r="C83" s="87"/>
      <c r="D83" s="133" t="n">
        <v>64.291</v>
      </c>
      <c r="E83" s="133"/>
      <c r="F83" s="88"/>
      <c r="G83" s="67" t="s">
        <v>111</v>
      </c>
      <c r="H83" s="131"/>
      <c r="I83" s="73"/>
      <c r="J83" s="90"/>
      <c r="K83" s="89"/>
      <c r="L83" s="91"/>
      <c r="M83" s="90"/>
      <c r="N83" s="75"/>
      <c r="O83" s="73"/>
      <c r="P83" s="77"/>
      <c r="Q83" s="131"/>
      <c r="R83" s="91"/>
      <c r="S83" s="134"/>
      <c r="T83" s="131"/>
      <c r="U83" s="91"/>
      <c r="V83" s="74"/>
      <c r="W83" s="79"/>
      <c r="X83" s="73"/>
      <c r="Y83" s="80"/>
      <c r="Z83" s="79"/>
      <c r="AA83" s="73"/>
      <c r="AB83" s="80"/>
      <c r="AC83" s="82"/>
      <c r="AD83" s="73"/>
      <c r="AE83" s="83"/>
    </row>
    <row r="84" customFormat="false" ht="34.3" hidden="false" customHeight="true" outlineLevel="0" collapsed="false">
      <c r="A84" s="20" t="s">
        <v>120</v>
      </c>
      <c r="B84" s="20" t="s">
        <v>121</v>
      </c>
      <c r="C84" s="135" t="s">
        <v>122</v>
      </c>
      <c r="D84" s="21" t="n">
        <v>2.833</v>
      </c>
      <c r="E84" s="92" t="n">
        <v>200127</v>
      </c>
      <c r="F84" s="23" t="n">
        <v>43857</v>
      </c>
      <c r="G84" s="24" t="s">
        <v>27</v>
      </c>
      <c r="H84" s="25"/>
      <c r="I84" s="26" t="s">
        <v>28</v>
      </c>
      <c r="J84" s="27"/>
      <c r="K84" s="25"/>
      <c r="L84" s="26" t="s">
        <v>29</v>
      </c>
      <c r="M84" s="27"/>
      <c r="N84" s="25"/>
      <c r="O84" s="26" t="s">
        <v>30</v>
      </c>
      <c r="P84" s="27"/>
      <c r="Q84" s="25"/>
      <c r="R84" s="26" t="s">
        <v>31</v>
      </c>
      <c r="S84" s="27"/>
      <c r="T84" s="28"/>
      <c r="U84" s="26" t="s">
        <v>32</v>
      </c>
      <c r="V84" s="27"/>
      <c r="W84" s="25"/>
      <c r="X84" s="26" t="s">
        <v>33</v>
      </c>
      <c r="Y84" s="27"/>
      <c r="Z84" s="25"/>
      <c r="AA84" s="26" t="s">
        <v>34</v>
      </c>
      <c r="AB84" s="27"/>
      <c r="AC84" s="29" t="s">
        <v>35</v>
      </c>
      <c r="AD84" s="29"/>
      <c r="AE84" s="29"/>
    </row>
    <row r="85" customFormat="false" ht="31.4" hidden="false" customHeight="true" outlineLevel="0" collapsed="false">
      <c r="A85" s="30" t="s">
        <v>123</v>
      </c>
      <c r="B85" s="30" t="s">
        <v>124</v>
      </c>
      <c r="C85" s="30"/>
      <c r="D85" s="30"/>
      <c r="E85" s="30"/>
      <c r="F85" s="34" t="n">
        <v>43860</v>
      </c>
      <c r="G85" s="24" t="s">
        <v>107</v>
      </c>
      <c r="H85" s="35" t="n">
        <v>2898</v>
      </c>
      <c r="I85" s="36" t="s">
        <v>39</v>
      </c>
      <c r="J85" s="37" t="n">
        <v>126.4</v>
      </c>
      <c r="K85" s="35" t="n">
        <v>11270</v>
      </c>
      <c r="L85" s="36" t="s">
        <v>39</v>
      </c>
      <c r="M85" s="37" t="n">
        <v>1611</v>
      </c>
      <c r="N85" s="35" t="n">
        <v>585.2</v>
      </c>
      <c r="O85" s="36" t="s">
        <v>39</v>
      </c>
      <c r="P85" s="37" t="n">
        <v>34.85</v>
      </c>
      <c r="Q85" s="35" t="n">
        <v>1458</v>
      </c>
      <c r="R85" s="36" t="s">
        <v>39</v>
      </c>
      <c r="S85" s="37" t="n">
        <v>102.1</v>
      </c>
      <c r="T85" s="35" t="n">
        <v>33933</v>
      </c>
      <c r="U85" s="36" t="s">
        <v>39</v>
      </c>
      <c r="V85" s="37" t="n">
        <v>2130</v>
      </c>
      <c r="W85" s="35" t="n">
        <v>3357.6</v>
      </c>
      <c r="X85" s="60" t="s">
        <v>39</v>
      </c>
      <c r="Y85" s="37" t="n">
        <v>197.8</v>
      </c>
      <c r="Z85" s="35" t="n">
        <v>22.43</v>
      </c>
      <c r="AA85" s="60" t="s">
        <v>39</v>
      </c>
      <c r="AB85" s="37" t="n">
        <v>14.88</v>
      </c>
      <c r="AC85" s="43"/>
      <c r="AD85" s="43"/>
      <c r="AE85" s="43"/>
    </row>
    <row r="86" customFormat="false" ht="34.55" hidden="false" customHeight="true" outlineLevel="0" collapsed="false">
      <c r="A86" s="30"/>
      <c r="B86" s="30" t="s">
        <v>125</v>
      </c>
      <c r="C86" s="30"/>
      <c r="D86" s="30"/>
      <c r="E86" s="30"/>
      <c r="F86" s="34"/>
      <c r="G86" s="24" t="s">
        <v>111</v>
      </c>
      <c r="H86" s="123" t="str">
        <f aca="false">ROUND(H85*81/1000,2)&amp;" ppb"</f>
        <v>234.74 ppb</v>
      </c>
      <c r="I86" s="36" t="s">
        <v>39</v>
      </c>
      <c r="J86" s="125" t="str">
        <f aca="false">ROUND(J85*81/1000,2)&amp;" ppb"</f>
        <v>10.24 ppb</v>
      </c>
      <c r="K86" s="123" t="str">
        <f aca="false">ROUND(K85*81/1000000,2)&amp;" ppm"</f>
        <v>0.91 ppm</v>
      </c>
      <c r="L86" s="36" t="s">
        <v>39</v>
      </c>
      <c r="M86" s="125" t="str">
        <f aca="false">ROUND(M85*81/1000000,2)&amp;" ppm"</f>
        <v>0.13 ppm</v>
      </c>
      <c r="N86" s="123" t="str">
        <f aca="false">ROUND(N85*1760/1000000,2)&amp;" ppm"</f>
        <v>1.03 ppm</v>
      </c>
      <c r="O86" s="36" t="s">
        <v>39</v>
      </c>
      <c r="P86" s="125" t="str">
        <f aca="false">ROUND(P85*1760/1000000,2)&amp;" ppm"</f>
        <v>0.06 ppm</v>
      </c>
      <c r="Q86" s="123" t="str">
        <f aca="false">ROUND(Q85*246/1000000,2)&amp;" ppm"</f>
        <v>0.36 ppm</v>
      </c>
      <c r="R86" s="36" t="s">
        <v>39</v>
      </c>
      <c r="S86" s="125" t="str">
        <f aca="false">ROUND(S85*246/1000000,2)&amp;" ppm"</f>
        <v>0.03 ppm</v>
      </c>
      <c r="T86" s="123" t="str">
        <f aca="false">ROUND(T85*32300/1000000,2)&amp;" ppm"</f>
        <v>1096.04 ppm</v>
      </c>
      <c r="U86" s="36" t="s">
        <v>39</v>
      </c>
      <c r="V86" s="125" t="str">
        <f aca="false">ROUND(V85*32300/1000000,2)&amp;" ppm"</f>
        <v>68.8 ppm</v>
      </c>
      <c r="W86" s="45"/>
      <c r="X86" s="36"/>
      <c r="Y86" s="46"/>
      <c r="Z86" s="45"/>
      <c r="AA86" s="36"/>
      <c r="AB86" s="46"/>
      <c r="AC86" s="47"/>
      <c r="AD86" s="36"/>
      <c r="AE86" s="48"/>
    </row>
    <row r="87" customFormat="false" ht="32.35" hidden="false" customHeight="true" outlineLevel="0" collapsed="false">
      <c r="A87" s="30"/>
      <c r="B87" s="30"/>
      <c r="C87" s="49"/>
      <c r="D87" s="30"/>
      <c r="E87" s="30"/>
      <c r="F87" s="34"/>
      <c r="G87" s="50" t="s">
        <v>27</v>
      </c>
      <c r="H87" s="51" t="s">
        <v>41</v>
      </c>
      <c r="I87" s="51"/>
      <c r="J87" s="51"/>
      <c r="K87" s="25"/>
      <c r="L87" s="26" t="s">
        <v>42</v>
      </c>
      <c r="M87" s="27"/>
      <c r="N87" s="52"/>
      <c r="O87" s="26" t="s">
        <v>43</v>
      </c>
      <c r="P87" s="53"/>
      <c r="Q87" s="52"/>
      <c r="R87" s="26" t="s">
        <v>44</v>
      </c>
      <c r="S87" s="53"/>
      <c r="T87" s="51" t="s">
        <v>126</v>
      </c>
      <c r="U87" s="51"/>
      <c r="V87" s="51"/>
      <c r="W87" s="28"/>
      <c r="X87" s="26"/>
      <c r="Y87" s="54"/>
      <c r="Z87" s="28"/>
      <c r="AA87" s="26"/>
      <c r="AB87" s="54"/>
      <c r="AC87" s="25"/>
      <c r="AD87" s="26"/>
      <c r="AE87" s="27"/>
    </row>
    <row r="88" customFormat="false" ht="25.25" hidden="false" customHeight="true" outlineLevel="0" collapsed="false">
      <c r="A88" s="30"/>
      <c r="B88" s="30"/>
      <c r="C88" s="49"/>
      <c r="D88" s="30"/>
      <c r="E88" s="30"/>
      <c r="F88" s="34"/>
      <c r="G88" s="24" t="s">
        <v>107</v>
      </c>
      <c r="H88" s="58" t="n">
        <v>8358.4</v>
      </c>
      <c r="I88" s="36" t="s">
        <v>39</v>
      </c>
      <c r="J88" s="59" t="n">
        <v>2997</v>
      </c>
      <c r="K88" s="38" t="s">
        <v>127</v>
      </c>
      <c r="L88" s="39"/>
      <c r="M88" s="59"/>
      <c r="N88" s="35" t="n">
        <v>37.669</v>
      </c>
      <c r="O88" s="60" t="s">
        <v>39</v>
      </c>
      <c r="P88" s="37" t="n">
        <v>23.32</v>
      </c>
      <c r="Q88" s="35" t="n">
        <v>4729</v>
      </c>
      <c r="R88" s="60" t="s">
        <v>39</v>
      </c>
      <c r="S88" s="37" t="n">
        <v>207.4</v>
      </c>
      <c r="T88" s="35" t="n">
        <v>22806</v>
      </c>
      <c r="U88" s="60" t="s">
        <v>39</v>
      </c>
      <c r="V88" s="37" t="n">
        <v>1224</v>
      </c>
      <c r="W88" s="35"/>
      <c r="X88" s="39"/>
      <c r="Y88" s="37"/>
      <c r="Z88" s="35"/>
      <c r="AA88" s="39"/>
      <c r="AB88" s="37"/>
      <c r="AC88" s="47"/>
      <c r="AD88" s="36"/>
      <c r="AE88" s="48"/>
    </row>
    <row r="89" customFormat="false" ht="29.85" hidden="false" customHeight="true" outlineLevel="0" collapsed="false">
      <c r="A89" s="55"/>
      <c r="B89" s="55"/>
      <c r="C89" s="56"/>
      <c r="D89" s="55"/>
      <c r="E89" s="55"/>
      <c r="F89" s="57"/>
      <c r="G89" s="24" t="s">
        <v>111</v>
      </c>
      <c r="H89" s="123" t="str">
        <f aca="false">ROUND(H88*81/1000000,2)&amp;" ppm"</f>
        <v>0.68 ppm</v>
      </c>
      <c r="I89" s="36" t="s">
        <v>39</v>
      </c>
      <c r="J89" s="125" t="str">
        <f aca="false">ROUND(J88*81/1000000,2)&amp;" ppm"</f>
        <v>0.24 ppm</v>
      </c>
      <c r="K89" s="58"/>
      <c r="L89" s="39"/>
      <c r="M89" s="59"/>
      <c r="N89" s="40"/>
      <c r="O89" s="36"/>
      <c r="P89" s="42"/>
      <c r="Q89" s="123" t="str">
        <f aca="false">ROUND(Q88*246/1000000,2)&amp;" ppm"</f>
        <v>1.16 ppm</v>
      </c>
      <c r="R89" s="36" t="s">
        <v>39</v>
      </c>
      <c r="S89" s="125" t="str">
        <f aca="false">ROUND(S88*246/1000000,2)&amp;" ppm"</f>
        <v>0.05 ppm</v>
      </c>
      <c r="T89" s="123"/>
      <c r="U89" s="36"/>
      <c r="V89" s="125"/>
      <c r="W89" s="45"/>
      <c r="X89" s="36"/>
      <c r="Y89" s="46"/>
      <c r="Z89" s="45"/>
      <c r="AA89" s="36"/>
      <c r="AB89" s="46"/>
      <c r="AC89" s="47"/>
      <c r="AD89" s="36"/>
      <c r="AE89" s="48"/>
    </row>
    <row r="90" customFormat="false" ht="34.3" hidden="false" customHeight="true" outlineLevel="0" collapsed="false">
      <c r="A90" s="62" t="s">
        <v>128</v>
      </c>
      <c r="B90" s="62" t="s">
        <v>121</v>
      </c>
      <c r="C90" s="136" t="s">
        <v>122</v>
      </c>
      <c r="D90" s="64" t="n">
        <v>4.708</v>
      </c>
      <c r="E90" s="94" t="n">
        <v>200130</v>
      </c>
      <c r="F90" s="66" t="n">
        <v>43860</v>
      </c>
      <c r="G90" s="67" t="s">
        <v>27</v>
      </c>
      <c r="H90" s="25"/>
      <c r="I90" s="26" t="s">
        <v>28</v>
      </c>
      <c r="J90" s="27"/>
      <c r="K90" s="25"/>
      <c r="L90" s="26" t="s">
        <v>29</v>
      </c>
      <c r="M90" s="27"/>
      <c r="N90" s="25"/>
      <c r="O90" s="26" t="s">
        <v>30</v>
      </c>
      <c r="P90" s="27"/>
      <c r="Q90" s="25"/>
      <c r="R90" s="26" t="s">
        <v>31</v>
      </c>
      <c r="S90" s="27"/>
      <c r="T90" s="28"/>
      <c r="U90" s="26" t="s">
        <v>32</v>
      </c>
      <c r="V90" s="27"/>
      <c r="W90" s="25"/>
      <c r="X90" s="26" t="s">
        <v>33</v>
      </c>
      <c r="Y90" s="27"/>
      <c r="Z90" s="25"/>
      <c r="AA90" s="26" t="s">
        <v>34</v>
      </c>
      <c r="AB90" s="27"/>
      <c r="AC90" s="29" t="s">
        <v>35</v>
      </c>
      <c r="AD90" s="29"/>
      <c r="AE90" s="29"/>
    </row>
    <row r="91" customFormat="false" ht="25.25" hidden="false" customHeight="true" outlineLevel="0" collapsed="false">
      <c r="A91" s="68" t="s">
        <v>123</v>
      </c>
      <c r="B91" s="68" t="s">
        <v>124</v>
      </c>
      <c r="C91" s="68"/>
      <c r="D91" s="68"/>
      <c r="E91" s="68"/>
      <c r="F91" s="71" t="n">
        <v>43865</v>
      </c>
      <c r="G91" s="67" t="s">
        <v>107</v>
      </c>
      <c r="H91" s="72" t="n">
        <v>3819</v>
      </c>
      <c r="I91" s="73" t="s">
        <v>39</v>
      </c>
      <c r="J91" s="74" t="n">
        <v>187.7</v>
      </c>
      <c r="K91" s="72" t="n">
        <v>10400</v>
      </c>
      <c r="L91" s="73" t="s">
        <v>39</v>
      </c>
      <c r="M91" s="74" t="n">
        <v>2107</v>
      </c>
      <c r="N91" s="72" t="n">
        <v>449.8</v>
      </c>
      <c r="O91" s="73" t="s">
        <v>39</v>
      </c>
      <c r="P91" s="74" t="n">
        <v>62.29</v>
      </c>
      <c r="Q91" s="72" t="n">
        <v>2875</v>
      </c>
      <c r="R91" s="73" t="s">
        <v>39</v>
      </c>
      <c r="S91" s="74" t="n">
        <v>184</v>
      </c>
      <c r="T91" s="72" t="n">
        <v>38322</v>
      </c>
      <c r="U91" s="73" t="s">
        <v>39</v>
      </c>
      <c r="V91" s="74" t="n">
        <v>2742</v>
      </c>
      <c r="W91" s="72" t="n">
        <v>3593.9</v>
      </c>
      <c r="X91" s="91" t="s">
        <v>39</v>
      </c>
      <c r="Y91" s="74" t="n">
        <v>240.3</v>
      </c>
      <c r="Z91" s="72" t="n">
        <v>18.77</v>
      </c>
      <c r="AA91" s="91" t="s">
        <v>39</v>
      </c>
      <c r="AB91" s="74" t="n">
        <v>22.74</v>
      </c>
      <c r="AC91" s="78"/>
      <c r="AD91" s="78"/>
      <c r="AE91" s="78"/>
    </row>
    <row r="92" customFormat="false" ht="34.55" hidden="false" customHeight="true" outlineLevel="0" collapsed="false">
      <c r="A92" s="68"/>
      <c r="B92" s="68" t="s">
        <v>129</v>
      </c>
      <c r="C92" s="68"/>
      <c r="D92" s="68"/>
      <c r="E92" s="68"/>
      <c r="F92" s="71"/>
      <c r="G92" s="67" t="s">
        <v>111</v>
      </c>
      <c r="H92" s="131" t="str">
        <f aca="false">ROUND(H91*81/1000,2)&amp;" ppb"</f>
        <v>309.34 ppb</v>
      </c>
      <c r="I92" s="73" t="s">
        <v>39</v>
      </c>
      <c r="J92" s="132" t="str">
        <f aca="false">ROUND(J91*81/1000,2)&amp;" ppb"</f>
        <v>15.2 ppb</v>
      </c>
      <c r="K92" s="131" t="str">
        <f aca="false">ROUND(K91*81/1000000,2)&amp;" ppm"</f>
        <v>0.84 ppm</v>
      </c>
      <c r="L92" s="73" t="s">
        <v>39</v>
      </c>
      <c r="M92" s="132" t="str">
        <f aca="false">ROUND(M91*81/1000000,2)&amp;" ppm"</f>
        <v>0.17 ppm</v>
      </c>
      <c r="N92" s="131" t="str">
        <f aca="false">ROUND(N91*1760/1000000,2)&amp;" ppm"</f>
        <v>0.79 ppm</v>
      </c>
      <c r="O92" s="73" t="s">
        <v>39</v>
      </c>
      <c r="P92" s="132" t="str">
        <f aca="false">ROUND(P91*1760/1000000,2)&amp;" ppm"</f>
        <v>0.11 ppm</v>
      </c>
      <c r="Q92" s="131" t="str">
        <f aca="false">ROUND(Q91*246/1000000,2)&amp;" ppm"</f>
        <v>0.71 ppm</v>
      </c>
      <c r="R92" s="73" t="s">
        <v>39</v>
      </c>
      <c r="S92" s="132" t="str">
        <f aca="false">ROUND(S91*246/1000000,2)&amp;" ppm"</f>
        <v>0.05 ppm</v>
      </c>
      <c r="T92" s="131" t="str">
        <f aca="false">ROUND(T91*32300/1000000,2)&amp;" ppm"</f>
        <v>1237.8 ppm</v>
      </c>
      <c r="U92" s="73" t="s">
        <v>39</v>
      </c>
      <c r="V92" s="132" t="str">
        <f aca="false">ROUND(V91*32300/1000000,2)&amp;" ppm"</f>
        <v>88.57 ppm</v>
      </c>
      <c r="W92" s="79"/>
      <c r="X92" s="73"/>
      <c r="Y92" s="80"/>
      <c r="Z92" s="79"/>
      <c r="AA92" s="73"/>
      <c r="AB92" s="80"/>
      <c r="AC92" s="82"/>
      <c r="AD92" s="73"/>
      <c r="AE92" s="83"/>
    </row>
    <row r="93" customFormat="false" ht="32.35" hidden="false" customHeight="true" outlineLevel="0" collapsed="false">
      <c r="A93" s="68"/>
      <c r="B93" s="68"/>
      <c r="C93" s="84"/>
      <c r="D93" s="68"/>
      <c r="E93" s="68"/>
      <c r="F93" s="71"/>
      <c r="G93" s="85" t="s">
        <v>27</v>
      </c>
      <c r="H93" s="51" t="s">
        <v>41</v>
      </c>
      <c r="I93" s="51"/>
      <c r="J93" s="51"/>
      <c r="K93" s="25"/>
      <c r="L93" s="26" t="s">
        <v>42</v>
      </c>
      <c r="M93" s="27"/>
      <c r="N93" s="52"/>
      <c r="O93" s="26" t="s">
        <v>43</v>
      </c>
      <c r="P93" s="53"/>
      <c r="Q93" s="52"/>
      <c r="R93" s="26" t="s">
        <v>44</v>
      </c>
      <c r="S93" s="53"/>
      <c r="T93" s="51" t="s">
        <v>126</v>
      </c>
      <c r="U93" s="51"/>
      <c r="V93" s="51"/>
      <c r="W93" s="28"/>
      <c r="X93" s="26"/>
      <c r="Y93" s="54"/>
      <c r="Z93" s="28"/>
      <c r="AA93" s="26"/>
      <c r="AB93" s="54"/>
      <c r="AC93" s="25"/>
      <c r="AD93" s="26"/>
      <c r="AE93" s="27"/>
    </row>
    <row r="94" customFormat="false" ht="25.25" hidden="false" customHeight="true" outlineLevel="0" collapsed="false">
      <c r="A94" s="68"/>
      <c r="B94" s="68"/>
      <c r="C94" s="84"/>
      <c r="D94" s="68"/>
      <c r="E94" s="68"/>
      <c r="F94" s="71"/>
      <c r="G94" s="67" t="s">
        <v>107</v>
      </c>
      <c r="H94" s="89" t="n">
        <v>2032.1</v>
      </c>
      <c r="I94" s="73" t="s">
        <v>39</v>
      </c>
      <c r="J94" s="90" t="n">
        <v>5253</v>
      </c>
      <c r="K94" s="96" t="s">
        <v>130</v>
      </c>
      <c r="L94" s="91"/>
      <c r="M94" s="90"/>
      <c r="N94" s="72" t="n">
        <v>38.037</v>
      </c>
      <c r="O94" s="91" t="s">
        <v>39</v>
      </c>
      <c r="P94" s="74" t="n">
        <v>41.16</v>
      </c>
      <c r="Q94" s="72" t="n">
        <v>5875</v>
      </c>
      <c r="R94" s="91" t="s">
        <v>39</v>
      </c>
      <c r="S94" s="74" t="n">
        <v>318.4</v>
      </c>
      <c r="T94" s="72" t="n">
        <v>20524</v>
      </c>
      <c r="U94" s="91" t="s">
        <v>39</v>
      </c>
      <c r="V94" s="74" t="n">
        <v>1173</v>
      </c>
      <c r="W94" s="72"/>
      <c r="X94" s="91"/>
      <c r="Y94" s="74"/>
      <c r="Z94" s="72"/>
      <c r="AA94" s="91"/>
      <c r="AB94" s="74"/>
      <c r="AC94" s="82"/>
      <c r="AD94" s="73"/>
      <c r="AE94" s="83"/>
    </row>
    <row r="95" customFormat="false" ht="29.85" hidden="false" customHeight="true" outlineLevel="0" collapsed="false">
      <c r="A95" s="86"/>
      <c r="B95" s="86"/>
      <c r="C95" s="87"/>
      <c r="D95" s="86"/>
      <c r="E95" s="86"/>
      <c r="F95" s="88"/>
      <c r="G95" s="67" t="s">
        <v>111</v>
      </c>
      <c r="H95" s="131" t="str">
        <f aca="false">ROUND(H94*81/1000,2)&amp;" ppb"</f>
        <v>164.6 ppb</v>
      </c>
      <c r="I95" s="73" t="s">
        <v>39</v>
      </c>
      <c r="J95" s="132" t="str">
        <f aca="false">ROUND(J94*81/1000,2)&amp;" ppb"</f>
        <v>425.49 ppb</v>
      </c>
      <c r="K95" s="89"/>
      <c r="L95" s="91"/>
      <c r="M95" s="90"/>
      <c r="N95" s="75"/>
      <c r="O95" s="73"/>
      <c r="P95" s="77"/>
      <c r="Q95" s="131" t="str">
        <f aca="false">ROUND(Q94*246/1000000,2)&amp;" ppm"</f>
        <v>1.45 ppm</v>
      </c>
      <c r="R95" s="73" t="s">
        <v>39</v>
      </c>
      <c r="S95" s="132" t="str">
        <f aca="false">ROUND(S94*246/1000000,2)&amp;" ppm"</f>
        <v>0.08 ppm</v>
      </c>
      <c r="T95" s="131"/>
      <c r="U95" s="91"/>
      <c r="V95" s="74"/>
      <c r="W95" s="79"/>
      <c r="X95" s="73"/>
      <c r="Y95" s="80"/>
      <c r="Z95" s="79"/>
      <c r="AA95" s="73"/>
      <c r="AB95" s="80"/>
      <c r="AC95" s="82"/>
      <c r="AD95" s="73"/>
      <c r="AE95" s="83"/>
    </row>
    <row r="96" customFormat="false" ht="34.3" hidden="false" customHeight="true" outlineLevel="0" collapsed="false">
      <c r="A96" s="20" t="s">
        <v>131</v>
      </c>
      <c r="B96" s="20" t="s">
        <v>121</v>
      </c>
      <c r="C96" s="135" t="s">
        <v>132</v>
      </c>
      <c r="D96" s="21" t="n">
        <v>6.542</v>
      </c>
      <c r="E96" s="92" t="n">
        <v>200302</v>
      </c>
      <c r="F96" s="23" t="n">
        <v>43892</v>
      </c>
      <c r="G96" s="24" t="s">
        <v>27</v>
      </c>
      <c r="H96" s="25"/>
      <c r="I96" s="26" t="s">
        <v>28</v>
      </c>
      <c r="J96" s="27"/>
      <c r="K96" s="25"/>
      <c r="L96" s="26" t="s">
        <v>29</v>
      </c>
      <c r="M96" s="27"/>
      <c r="N96" s="25"/>
      <c r="O96" s="26" t="s">
        <v>30</v>
      </c>
      <c r="P96" s="27"/>
      <c r="Q96" s="25"/>
      <c r="R96" s="26" t="s">
        <v>31</v>
      </c>
      <c r="S96" s="27"/>
      <c r="T96" s="28"/>
      <c r="U96" s="26" t="s">
        <v>32</v>
      </c>
      <c r="V96" s="27"/>
      <c r="W96" s="25"/>
      <c r="X96" s="26" t="s">
        <v>33</v>
      </c>
      <c r="Y96" s="27"/>
      <c r="Z96" s="25"/>
      <c r="AA96" s="26" t="s">
        <v>34</v>
      </c>
      <c r="AB96" s="27"/>
      <c r="AC96" s="29" t="s">
        <v>35</v>
      </c>
      <c r="AD96" s="29"/>
      <c r="AE96" s="29"/>
    </row>
    <row r="97" customFormat="false" ht="31.4" hidden="false" customHeight="true" outlineLevel="0" collapsed="false">
      <c r="A97" s="30" t="s">
        <v>123</v>
      </c>
      <c r="B97" s="30" t="s">
        <v>133</v>
      </c>
      <c r="C97" s="30"/>
      <c r="D97" s="30"/>
      <c r="E97" s="30"/>
      <c r="F97" s="34" t="n">
        <v>-620113</v>
      </c>
      <c r="G97" s="24" t="s">
        <v>107</v>
      </c>
      <c r="H97" s="35" t="n">
        <v>2387</v>
      </c>
      <c r="I97" s="36" t="s">
        <v>39</v>
      </c>
      <c r="J97" s="37" t="n">
        <v>88.77</v>
      </c>
      <c r="K97" s="35" t="n">
        <v>10880</v>
      </c>
      <c r="L97" s="36" t="s">
        <v>39</v>
      </c>
      <c r="M97" s="37" t="n">
        <v>1315</v>
      </c>
      <c r="N97" s="35" t="n">
        <v>595.4</v>
      </c>
      <c r="O97" s="36" t="s">
        <v>39</v>
      </c>
      <c r="P97" s="37" t="n">
        <v>23.9</v>
      </c>
      <c r="Q97" s="35" t="n">
        <v>1071</v>
      </c>
      <c r="R97" s="36" t="s">
        <v>39</v>
      </c>
      <c r="S97" s="37" t="n">
        <v>65.77</v>
      </c>
      <c r="T97" s="35" t="n">
        <v>33306</v>
      </c>
      <c r="U97" s="36" t="s">
        <v>39</v>
      </c>
      <c r="V97" s="37" t="n">
        <v>1860</v>
      </c>
      <c r="W97" s="35" t="n">
        <v>3355.9</v>
      </c>
      <c r="X97" s="60" t="s">
        <v>39</v>
      </c>
      <c r="Y97" s="37" t="n">
        <v>179.8</v>
      </c>
      <c r="Z97" s="38" t="s">
        <v>134</v>
      </c>
      <c r="AA97" s="39"/>
      <c r="AB97" s="37"/>
      <c r="AC97" s="43"/>
      <c r="AD97" s="43"/>
      <c r="AE97" s="43"/>
    </row>
    <row r="98" customFormat="false" ht="34.55" hidden="false" customHeight="true" outlineLevel="0" collapsed="false">
      <c r="A98" s="30"/>
      <c r="B98" s="30" t="s">
        <v>125</v>
      </c>
      <c r="C98" s="30"/>
      <c r="D98" s="30"/>
      <c r="E98" s="30"/>
      <c r="F98" s="34"/>
      <c r="G98" s="24" t="s">
        <v>111</v>
      </c>
      <c r="H98" s="123" t="str">
        <f aca="false">ROUND(H97*81/1000,2)&amp;" ppb"</f>
        <v>193.35 ppb</v>
      </c>
      <c r="I98" s="36" t="s">
        <v>39</v>
      </c>
      <c r="J98" s="125" t="str">
        <f aca="false">ROUND(J97*81/1000,2)&amp;" ppb"</f>
        <v>7.19 ppb</v>
      </c>
      <c r="K98" s="123" t="str">
        <f aca="false">ROUND(K97*81/1000000,2)&amp;" ppm"</f>
        <v>0.88 ppm</v>
      </c>
      <c r="L98" s="36" t="s">
        <v>39</v>
      </c>
      <c r="M98" s="125" t="str">
        <f aca="false">ROUND(M97*81/1000000,2)&amp;" ppm"</f>
        <v>0.11 ppm</v>
      </c>
      <c r="N98" s="123" t="str">
        <f aca="false">ROUND(N97*1760/1000000,2)&amp;" ppm"</f>
        <v>1.05 ppm</v>
      </c>
      <c r="O98" s="36" t="s">
        <v>39</v>
      </c>
      <c r="P98" s="125" t="str">
        <f aca="false">ROUND(P97*1760/1000000,2)&amp;" ppm"</f>
        <v>0.04 ppm</v>
      </c>
      <c r="Q98" s="123" t="str">
        <f aca="false">ROUND(Q97*246/1000,2)&amp;" ppb"</f>
        <v>263.47 ppb</v>
      </c>
      <c r="R98" s="36" t="s">
        <v>39</v>
      </c>
      <c r="S98" s="125" t="str">
        <f aca="false">ROUND(S97*246/1000,2)&amp;" ppb"</f>
        <v>16.18 ppb</v>
      </c>
      <c r="T98" s="123" t="str">
        <f aca="false">ROUND(T97*32300/1000000,2)&amp;" ppm"</f>
        <v>1075.78 ppm</v>
      </c>
      <c r="U98" s="36" t="s">
        <v>39</v>
      </c>
      <c r="V98" s="125" t="str">
        <f aca="false">ROUND(V97*32300/1000000,2)&amp;" ppm"</f>
        <v>60.08 ppm</v>
      </c>
      <c r="W98" s="45"/>
      <c r="X98" s="36"/>
      <c r="Y98" s="46"/>
      <c r="Z98" s="45"/>
      <c r="AA98" s="36"/>
      <c r="AB98" s="46"/>
      <c r="AC98" s="47"/>
      <c r="AD98" s="36"/>
      <c r="AE98" s="48"/>
    </row>
    <row r="99" customFormat="false" ht="32.35" hidden="false" customHeight="true" outlineLevel="0" collapsed="false">
      <c r="A99" s="30"/>
      <c r="B99" s="30"/>
      <c r="C99" s="49"/>
      <c r="D99" s="30"/>
      <c r="E99" s="30"/>
      <c r="F99" s="34"/>
      <c r="G99" s="50" t="s">
        <v>27</v>
      </c>
      <c r="H99" s="51" t="s">
        <v>41</v>
      </c>
      <c r="I99" s="51"/>
      <c r="J99" s="51"/>
      <c r="K99" s="25"/>
      <c r="L99" s="26" t="s">
        <v>42</v>
      </c>
      <c r="M99" s="27"/>
      <c r="N99" s="52"/>
      <c r="O99" s="26" t="s">
        <v>43</v>
      </c>
      <c r="P99" s="53"/>
      <c r="Q99" s="52"/>
      <c r="R99" s="26" t="s">
        <v>44</v>
      </c>
      <c r="S99" s="53"/>
      <c r="T99" s="51" t="s">
        <v>126</v>
      </c>
      <c r="U99" s="51"/>
      <c r="V99" s="51"/>
      <c r="W99" s="28"/>
      <c r="X99" s="26"/>
      <c r="Y99" s="54"/>
      <c r="Z99" s="28"/>
      <c r="AA99" s="26"/>
      <c r="AB99" s="54"/>
      <c r="AC99" s="25"/>
      <c r="AD99" s="26"/>
      <c r="AE99" s="27"/>
    </row>
    <row r="100" customFormat="false" ht="25.25" hidden="false" customHeight="true" outlineLevel="0" collapsed="false">
      <c r="A100" s="30"/>
      <c r="B100" s="30"/>
      <c r="C100" s="49"/>
      <c r="D100" s="30"/>
      <c r="E100" s="30"/>
      <c r="F100" s="34"/>
      <c r="G100" s="24" t="s">
        <v>107</v>
      </c>
      <c r="H100" s="58" t="n">
        <v>8193</v>
      </c>
      <c r="I100" s="36" t="s">
        <v>39</v>
      </c>
      <c r="J100" s="59" t="n">
        <v>1916</v>
      </c>
      <c r="K100" s="38" t="s">
        <v>135</v>
      </c>
      <c r="L100" s="39"/>
      <c r="M100" s="59"/>
      <c r="N100" s="35" t="n">
        <v>19.546</v>
      </c>
      <c r="O100" s="60" t="s">
        <v>39</v>
      </c>
      <c r="P100" s="37" t="n">
        <v>14.16</v>
      </c>
      <c r="Q100" s="35" t="n">
        <v>4937</v>
      </c>
      <c r="R100" s="60" t="s">
        <v>39</v>
      </c>
      <c r="S100" s="37" t="n">
        <v>165.2</v>
      </c>
      <c r="T100" s="35" t="n">
        <v>22456</v>
      </c>
      <c r="U100" s="60" t="s">
        <v>39</v>
      </c>
      <c r="V100" s="37" t="n">
        <v>1172</v>
      </c>
      <c r="W100" s="35"/>
      <c r="X100" s="39"/>
      <c r="Y100" s="37"/>
      <c r="Z100" s="35"/>
      <c r="AA100" s="39"/>
      <c r="AB100" s="37"/>
      <c r="AC100" s="47"/>
      <c r="AD100" s="36"/>
      <c r="AE100" s="48"/>
    </row>
    <row r="101" customFormat="false" ht="29.85" hidden="false" customHeight="true" outlineLevel="0" collapsed="false">
      <c r="A101" s="55"/>
      <c r="B101" s="55"/>
      <c r="C101" s="56"/>
      <c r="D101" s="55"/>
      <c r="E101" s="55"/>
      <c r="F101" s="57"/>
      <c r="G101" s="24" t="s">
        <v>111</v>
      </c>
      <c r="H101" s="123" t="str">
        <f aca="false">ROUND(H100*81/1000000,2)&amp;" ppm"</f>
        <v>0.66 ppm</v>
      </c>
      <c r="I101" s="36" t="s">
        <v>39</v>
      </c>
      <c r="J101" s="125" t="str">
        <f aca="false">ROUND(J100*81/1000000,2)&amp;" ppm"</f>
        <v>0.16 ppm</v>
      </c>
      <c r="K101" s="58"/>
      <c r="L101" s="39"/>
      <c r="M101" s="59"/>
      <c r="N101" s="40"/>
      <c r="O101" s="36"/>
      <c r="P101" s="42"/>
      <c r="Q101" s="123" t="str">
        <f aca="false">ROUND(Q100*246/1000000,2)&amp;" ppm"</f>
        <v>1.21 ppm</v>
      </c>
      <c r="R101" s="36" t="s">
        <v>39</v>
      </c>
      <c r="S101" s="125" t="str">
        <f aca="false">ROUND(S100*246/1000000,2)&amp;" ppm"</f>
        <v>0.04 ppm</v>
      </c>
      <c r="T101" s="123"/>
      <c r="U101" s="36"/>
      <c r="V101" s="125"/>
      <c r="W101" s="45"/>
      <c r="X101" s="36"/>
      <c r="Y101" s="46"/>
      <c r="Z101" s="45"/>
      <c r="AA101" s="36"/>
      <c r="AB101" s="46"/>
      <c r="AC101" s="47"/>
      <c r="AD101" s="36"/>
      <c r="AE101" s="48"/>
    </row>
    <row r="102" customFormat="false" ht="34.3" hidden="false" customHeight="true" outlineLevel="0" collapsed="false">
      <c r="A102" s="62" t="s">
        <v>136</v>
      </c>
      <c r="B102" s="62" t="s">
        <v>121</v>
      </c>
      <c r="C102" s="136" t="s">
        <v>132</v>
      </c>
      <c r="D102" s="64" t="n">
        <v>13.958</v>
      </c>
      <c r="E102" s="94" t="n">
        <v>200309</v>
      </c>
      <c r="F102" s="66" t="n">
        <v>43899</v>
      </c>
      <c r="G102" s="67" t="s">
        <v>27</v>
      </c>
      <c r="H102" s="25"/>
      <c r="I102" s="26" t="s">
        <v>28</v>
      </c>
      <c r="J102" s="27"/>
      <c r="K102" s="25"/>
      <c r="L102" s="26" t="s">
        <v>29</v>
      </c>
      <c r="M102" s="27"/>
      <c r="N102" s="25"/>
      <c r="O102" s="26" t="s">
        <v>30</v>
      </c>
      <c r="P102" s="27"/>
      <c r="Q102" s="25"/>
      <c r="R102" s="26" t="s">
        <v>31</v>
      </c>
      <c r="S102" s="27"/>
      <c r="T102" s="28"/>
      <c r="U102" s="26" t="s">
        <v>32</v>
      </c>
      <c r="V102" s="27"/>
      <c r="W102" s="25"/>
      <c r="X102" s="26" t="s">
        <v>33</v>
      </c>
      <c r="Y102" s="27"/>
      <c r="Z102" s="25"/>
      <c r="AA102" s="26" t="s">
        <v>34</v>
      </c>
      <c r="AB102" s="27"/>
      <c r="AC102" s="29" t="s">
        <v>35</v>
      </c>
      <c r="AD102" s="29"/>
      <c r="AE102" s="29"/>
    </row>
    <row r="103" customFormat="false" ht="29.85" hidden="false" customHeight="true" outlineLevel="0" collapsed="false">
      <c r="A103" s="68" t="s">
        <v>123</v>
      </c>
      <c r="B103" s="68" t="s">
        <v>133</v>
      </c>
      <c r="C103" s="68"/>
      <c r="D103" s="68"/>
      <c r="E103" s="68"/>
      <c r="F103" s="71" t="n">
        <v>43914</v>
      </c>
      <c r="G103" s="67" t="s">
        <v>107</v>
      </c>
      <c r="H103" s="72" t="n">
        <v>2018</v>
      </c>
      <c r="I103" s="73" t="s">
        <v>39</v>
      </c>
      <c r="J103" s="74" t="n">
        <v>96.5</v>
      </c>
      <c r="K103" s="72" t="n">
        <v>13050</v>
      </c>
      <c r="L103" s="73" t="s">
        <v>39</v>
      </c>
      <c r="M103" s="74" t="n">
        <v>1588</v>
      </c>
      <c r="N103" s="72" t="n">
        <v>581.7</v>
      </c>
      <c r="O103" s="73" t="s">
        <v>39</v>
      </c>
      <c r="P103" s="74" t="n">
        <v>35.9</v>
      </c>
      <c r="Q103" s="72" t="n">
        <v>1242</v>
      </c>
      <c r="R103" s="73" t="s">
        <v>39</v>
      </c>
      <c r="S103" s="74" t="n">
        <v>84.92</v>
      </c>
      <c r="T103" s="72" t="n">
        <v>39480</v>
      </c>
      <c r="U103" s="73" t="s">
        <v>39</v>
      </c>
      <c r="V103" s="74" t="n">
        <v>2276</v>
      </c>
      <c r="W103" s="72" t="n">
        <v>3554.5</v>
      </c>
      <c r="X103" s="91" t="s">
        <v>39</v>
      </c>
      <c r="Y103" s="74" t="n">
        <v>197.6</v>
      </c>
      <c r="Z103" s="96" t="s">
        <v>137</v>
      </c>
      <c r="AA103" s="91"/>
      <c r="AB103" s="74"/>
      <c r="AC103" s="78"/>
      <c r="AD103" s="78"/>
      <c r="AE103" s="78"/>
    </row>
    <row r="104" customFormat="false" ht="34.55" hidden="false" customHeight="true" outlineLevel="0" collapsed="false">
      <c r="A104" s="68"/>
      <c r="B104" s="68" t="s">
        <v>129</v>
      </c>
      <c r="C104" s="68"/>
      <c r="D104" s="68"/>
      <c r="E104" s="68"/>
      <c r="F104" s="71"/>
      <c r="G104" s="67" t="s">
        <v>111</v>
      </c>
      <c r="H104" s="131" t="str">
        <f aca="false">ROUND(H103*81/1000,2)&amp;" ppb"</f>
        <v>163.46 ppb</v>
      </c>
      <c r="I104" s="73" t="s">
        <v>39</v>
      </c>
      <c r="J104" s="132" t="str">
        <f aca="false">ROUND(J103*81/1000,2)&amp;" ppb"</f>
        <v>7.82 ppb</v>
      </c>
      <c r="K104" s="131" t="str">
        <f aca="false">ROUND(K103*81/1000000,2)&amp;" ppm"</f>
        <v>1.06 ppm</v>
      </c>
      <c r="L104" s="73" t="s">
        <v>39</v>
      </c>
      <c r="M104" s="132" t="str">
        <f aca="false">ROUND(M103*81/1000000,2)&amp;" ppm"</f>
        <v>0.13 ppm</v>
      </c>
      <c r="N104" s="131" t="str">
        <f aca="false">ROUND(N103*1760/1000000,2)&amp;" ppm"</f>
        <v>1.02 ppm</v>
      </c>
      <c r="O104" s="73" t="s">
        <v>39</v>
      </c>
      <c r="P104" s="132" t="str">
        <f aca="false">ROUND(P103*1760/1000000,2)&amp;" ppm"</f>
        <v>0.06 ppm</v>
      </c>
      <c r="Q104" s="131" t="str">
        <f aca="false">ROUND(Q103*246/1000,2)&amp;" ppb"</f>
        <v>305.53 ppb</v>
      </c>
      <c r="R104" s="73" t="s">
        <v>39</v>
      </c>
      <c r="S104" s="132" t="str">
        <f aca="false">ROUND(S103*246/1000,2)&amp;" ppb"</f>
        <v>20.89 ppb</v>
      </c>
      <c r="T104" s="131" t="str">
        <f aca="false">ROUND(T103*32300/1000000,2)&amp;" ppm"</f>
        <v>1275.2 ppm</v>
      </c>
      <c r="U104" s="73" t="s">
        <v>39</v>
      </c>
      <c r="V104" s="132" t="str">
        <f aca="false">ROUND(V103*32300/1000000,2)&amp;" ppm"</f>
        <v>73.51 ppm</v>
      </c>
      <c r="W104" s="79"/>
      <c r="X104" s="73"/>
      <c r="Y104" s="80"/>
      <c r="Z104" s="79"/>
      <c r="AA104" s="73"/>
      <c r="AB104" s="80"/>
      <c r="AC104" s="82"/>
      <c r="AD104" s="73"/>
      <c r="AE104" s="83"/>
    </row>
    <row r="105" customFormat="false" ht="32.35" hidden="false" customHeight="true" outlineLevel="0" collapsed="false">
      <c r="A105" s="68"/>
      <c r="B105" s="68"/>
      <c r="C105" s="84"/>
      <c r="D105" s="68"/>
      <c r="E105" s="68"/>
      <c r="F105" s="71"/>
      <c r="G105" s="85" t="s">
        <v>27</v>
      </c>
      <c r="H105" s="51" t="s">
        <v>41</v>
      </c>
      <c r="I105" s="51"/>
      <c r="J105" s="51"/>
      <c r="K105" s="25"/>
      <c r="L105" s="26" t="s">
        <v>42</v>
      </c>
      <c r="M105" s="27"/>
      <c r="N105" s="52"/>
      <c r="O105" s="26" t="s">
        <v>43</v>
      </c>
      <c r="P105" s="53"/>
      <c r="Q105" s="52"/>
      <c r="R105" s="26" t="s">
        <v>44</v>
      </c>
      <c r="S105" s="53"/>
      <c r="T105" s="51" t="s">
        <v>126</v>
      </c>
      <c r="U105" s="51"/>
      <c r="V105" s="51"/>
      <c r="W105" s="28"/>
      <c r="X105" s="26"/>
      <c r="Y105" s="54"/>
      <c r="Z105" s="28"/>
      <c r="AA105" s="26"/>
      <c r="AB105" s="54"/>
      <c r="AC105" s="25"/>
      <c r="AD105" s="26"/>
      <c r="AE105" s="27"/>
    </row>
    <row r="106" customFormat="false" ht="25.25" hidden="false" customHeight="true" outlineLevel="0" collapsed="false">
      <c r="A106" s="68"/>
      <c r="B106" s="68"/>
      <c r="C106" s="84"/>
      <c r="D106" s="68"/>
      <c r="E106" s="68"/>
      <c r="F106" s="71"/>
      <c r="G106" s="67" t="s">
        <v>107</v>
      </c>
      <c r="H106" s="89" t="n">
        <v>11037</v>
      </c>
      <c r="I106" s="73" t="s">
        <v>39</v>
      </c>
      <c r="J106" s="90" t="n">
        <v>3353</v>
      </c>
      <c r="K106" s="96" t="s">
        <v>138</v>
      </c>
      <c r="L106" s="91"/>
      <c r="M106" s="90"/>
      <c r="N106" s="72" t="n">
        <v>16.93</v>
      </c>
      <c r="O106" s="91" t="s">
        <v>39</v>
      </c>
      <c r="P106" s="74" t="n">
        <v>19.91</v>
      </c>
      <c r="Q106" s="72" t="n">
        <v>5735</v>
      </c>
      <c r="R106" s="91" t="s">
        <v>39</v>
      </c>
      <c r="S106" s="74" t="n">
        <v>214.5</v>
      </c>
      <c r="T106" s="72" t="n">
        <v>20729</v>
      </c>
      <c r="U106" s="91" t="s">
        <v>39</v>
      </c>
      <c r="V106" s="74" t="n">
        <v>1099</v>
      </c>
      <c r="W106" s="72"/>
      <c r="X106" s="91"/>
      <c r="Y106" s="74"/>
      <c r="Z106" s="72"/>
      <c r="AA106" s="91"/>
      <c r="AB106" s="74"/>
      <c r="AC106" s="82"/>
      <c r="AD106" s="73"/>
      <c r="AE106" s="83"/>
    </row>
    <row r="107" customFormat="false" ht="29.85" hidden="false" customHeight="true" outlineLevel="0" collapsed="false">
      <c r="A107" s="86"/>
      <c r="B107" s="86"/>
      <c r="C107" s="87"/>
      <c r="D107" s="86"/>
      <c r="E107" s="86"/>
      <c r="F107" s="88"/>
      <c r="G107" s="67" t="s">
        <v>111</v>
      </c>
      <c r="H107" s="131" t="str">
        <f aca="false">ROUND(H106*81/1000,2)&amp;" ppb"</f>
        <v>894 ppb</v>
      </c>
      <c r="I107" s="73" t="s">
        <v>39</v>
      </c>
      <c r="J107" s="132" t="str">
        <f aca="false">ROUND(J106*81/1000,2)&amp;" ppb"</f>
        <v>271.59 ppb</v>
      </c>
      <c r="K107" s="89"/>
      <c r="L107" s="91"/>
      <c r="M107" s="90"/>
      <c r="N107" s="75"/>
      <c r="O107" s="73"/>
      <c r="P107" s="77"/>
      <c r="Q107" s="131" t="str">
        <f aca="false">ROUND(Q106*246/1000000,2)&amp;" ppm"</f>
        <v>1.41 ppm</v>
      </c>
      <c r="R107" s="73" t="s">
        <v>39</v>
      </c>
      <c r="S107" s="132" t="str">
        <f aca="false">ROUND(S106*246/1000000,2)&amp;" ppm"</f>
        <v>0.05 ppm</v>
      </c>
      <c r="T107" s="131"/>
      <c r="U107" s="91"/>
      <c r="V107" s="74"/>
      <c r="W107" s="79"/>
      <c r="X107" s="73"/>
      <c r="Y107" s="80"/>
      <c r="Z107" s="79"/>
      <c r="AA107" s="73"/>
      <c r="AB107" s="80"/>
      <c r="AC107" s="82"/>
      <c r="AD107" s="73"/>
      <c r="AE107" s="83"/>
    </row>
    <row r="108" customFormat="false" ht="34.3" hidden="false" customHeight="true" outlineLevel="0" collapsed="false">
      <c r="A108" s="20" t="s">
        <v>139</v>
      </c>
      <c r="B108" s="20" t="s">
        <v>140</v>
      </c>
      <c r="C108" s="135" t="s">
        <v>141</v>
      </c>
      <c r="D108" s="21" t="n">
        <v>5.5</v>
      </c>
      <c r="E108" s="92" t="n">
        <v>200204</v>
      </c>
      <c r="F108" s="23" t="n">
        <v>43865</v>
      </c>
      <c r="G108" s="24" t="s">
        <v>27</v>
      </c>
      <c r="H108" s="25"/>
      <c r="I108" s="26" t="s">
        <v>28</v>
      </c>
      <c r="J108" s="27"/>
      <c r="K108" s="25"/>
      <c r="L108" s="26" t="s">
        <v>29</v>
      </c>
      <c r="M108" s="27"/>
      <c r="N108" s="25"/>
      <c r="O108" s="26" t="s">
        <v>30</v>
      </c>
      <c r="P108" s="27"/>
      <c r="Q108" s="25"/>
      <c r="R108" s="26" t="s">
        <v>31</v>
      </c>
      <c r="S108" s="27"/>
      <c r="T108" s="28"/>
      <c r="U108" s="26" t="s">
        <v>32</v>
      </c>
      <c r="V108" s="27"/>
      <c r="W108" s="25"/>
      <c r="X108" s="26" t="s">
        <v>33</v>
      </c>
      <c r="Y108" s="27"/>
      <c r="Z108" s="25"/>
      <c r="AA108" s="26" t="s">
        <v>34</v>
      </c>
      <c r="AB108" s="27"/>
      <c r="AC108" s="29" t="s">
        <v>35</v>
      </c>
      <c r="AD108" s="29"/>
      <c r="AE108" s="29"/>
    </row>
    <row r="109" customFormat="false" ht="25.25" hidden="false" customHeight="true" outlineLevel="0" collapsed="false">
      <c r="A109" s="30" t="s">
        <v>142</v>
      </c>
      <c r="B109" s="30" t="s">
        <v>143</v>
      </c>
      <c r="C109" s="30"/>
      <c r="D109" s="30"/>
      <c r="E109" s="30"/>
      <c r="F109" s="34" t="n">
        <v>43871</v>
      </c>
      <c r="G109" s="24" t="s">
        <v>107</v>
      </c>
      <c r="H109" s="35" t="n">
        <v>639</v>
      </c>
      <c r="I109" s="36" t="s">
        <v>39</v>
      </c>
      <c r="J109" s="37" t="n">
        <v>29.45</v>
      </c>
      <c r="K109" s="35" t="n">
        <v>2112</v>
      </c>
      <c r="L109" s="36" t="s">
        <v>39</v>
      </c>
      <c r="M109" s="37" t="n">
        <v>231.8</v>
      </c>
      <c r="N109" s="35" t="n">
        <v>107.7</v>
      </c>
      <c r="O109" s="36" t="s">
        <v>39</v>
      </c>
      <c r="P109" s="37" t="n">
        <v>8.011</v>
      </c>
      <c r="Q109" s="35" t="n">
        <v>109.8</v>
      </c>
      <c r="R109" s="36" t="s">
        <v>39</v>
      </c>
      <c r="S109" s="37" t="n">
        <v>12.02</v>
      </c>
      <c r="T109" s="35" t="n">
        <v>207.5</v>
      </c>
      <c r="U109" s="36" t="s">
        <v>39</v>
      </c>
      <c r="V109" s="37" t="n">
        <v>61.87</v>
      </c>
      <c r="W109" s="35" t="n">
        <v>1.4691</v>
      </c>
      <c r="X109" s="60" t="s">
        <v>39</v>
      </c>
      <c r="Y109" s="37" t="n">
        <v>4.57</v>
      </c>
      <c r="Z109" s="38" t="s">
        <v>144</v>
      </c>
      <c r="AA109" s="39"/>
      <c r="AB109" s="37"/>
      <c r="AC109" s="43"/>
      <c r="AD109" s="43"/>
      <c r="AE109" s="43"/>
    </row>
    <row r="110" customFormat="false" ht="34.55" hidden="false" customHeight="true" outlineLevel="0" collapsed="false">
      <c r="A110" s="30" t="s">
        <v>145</v>
      </c>
      <c r="B110" s="137"/>
      <c r="C110" s="30"/>
      <c r="D110" s="30"/>
      <c r="E110" s="30"/>
      <c r="F110" s="34"/>
      <c r="G110" s="24" t="s">
        <v>111</v>
      </c>
      <c r="H110" s="123" t="str">
        <f aca="false">ROUND(H109*81/1000,2)&amp;" ppb"</f>
        <v>51.76 ppb</v>
      </c>
      <c r="I110" s="36" t="s">
        <v>39</v>
      </c>
      <c r="J110" s="125" t="str">
        <f aca="false">ROUND(J109*81/1000,2)&amp;" ppb"</f>
        <v>2.39 ppb</v>
      </c>
      <c r="K110" s="123" t="str">
        <f aca="false">ROUND(K109*81/1000,2)&amp;" ppb"</f>
        <v>171.07 ppb</v>
      </c>
      <c r="L110" s="36" t="s">
        <v>39</v>
      </c>
      <c r="M110" s="125" t="str">
        <f aca="false">ROUND(M109*81/1000,2)&amp;" ppb"</f>
        <v>18.78 ppb</v>
      </c>
      <c r="N110" s="123" t="str">
        <f aca="false">ROUND(N109*1760/1000,2)&amp;" ppb"</f>
        <v>189.55 ppb</v>
      </c>
      <c r="O110" s="36" t="s">
        <v>39</v>
      </c>
      <c r="P110" s="125" t="str">
        <f aca="false">ROUND(P109*1760/1000,2)&amp;" ppb"</f>
        <v>14.1 ppb</v>
      </c>
      <c r="Q110" s="123" t="str">
        <f aca="false">ROUND(Q109*246/1000,2)&amp;" ppb"</f>
        <v>27.01 ppb</v>
      </c>
      <c r="R110" s="36" t="s">
        <v>39</v>
      </c>
      <c r="S110" s="125" t="str">
        <f aca="false">ROUND(S109*246/1000,2)&amp;" ppb"</f>
        <v>2.96 ppb</v>
      </c>
      <c r="T110" s="123" t="str">
        <f aca="false">ROUND(T109*32300/1000000,2)&amp;" ppm"</f>
        <v>6.7 ppm</v>
      </c>
      <c r="U110" s="36" t="s">
        <v>39</v>
      </c>
      <c r="V110" s="125" t="str">
        <f aca="false">ROUND(V109*32300/1000000,2)&amp;" ppm"</f>
        <v>2 ppm</v>
      </c>
      <c r="W110" s="45"/>
      <c r="X110" s="36"/>
      <c r="Y110" s="46"/>
      <c r="Z110" s="45"/>
      <c r="AA110" s="36"/>
      <c r="AB110" s="46"/>
      <c r="AC110" s="47"/>
      <c r="AD110" s="36"/>
      <c r="AE110" s="48"/>
    </row>
    <row r="111" customFormat="false" ht="32.35" hidden="false" customHeight="true" outlineLevel="0" collapsed="false">
      <c r="A111" s="30"/>
      <c r="B111" s="137"/>
      <c r="C111" s="49"/>
      <c r="D111" s="30"/>
      <c r="E111" s="30"/>
      <c r="F111" s="34"/>
      <c r="G111" s="50" t="s">
        <v>27</v>
      </c>
      <c r="H111" s="51" t="s">
        <v>41</v>
      </c>
      <c r="I111" s="51"/>
      <c r="J111" s="51"/>
      <c r="K111" s="25"/>
      <c r="L111" s="26" t="s">
        <v>42</v>
      </c>
      <c r="M111" s="27"/>
      <c r="N111" s="52"/>
      <c r="O111" s="26" t="s">
        <v>43</v>
      </c>
      <c r="P111" s="53"/>
      <c r="Q111" s="52"/>
      <c r="R111" s="26" t="s">
        <v>44</v>
      </c>
      <c r="S111" s="53"/>
      <c r="T111" s="51"/>
      <c r="U111" s="51"/>
      <c r="V111" s="51"/>
      <c r="W111" s="28"/>
      <c r="X111" s="26"/>
      <c r="Y111" s="54"/>
      <c r="Z111" s="28"/>
      <c r="AA111" s="26"/>
      <c r="AB111" s="54"/>
      <c r="AC111" s="25"/>
      <c r="AD111" s="26"/>
      <c r="AE111" s="27"/>
    </row>
    <row r="112" customFormat="false" ht="25.25" hidden="false" customHeight="true" outlineLevel="0" collapsed="false">
      <c r="A112" s="30"/>
      <c r="B112" s="30"/>
      <c r="C112" s="49"/>
      <c r="D112" s="30"/>
      <c r="E112" s="30"/>
      <c r="F112" s="34"/>
      <c r="G112" s="24" t="s">
        <v>107</v>
      </c>
      <c r="H112" s="58" t="n">
        <v>3549.2</v>
      </c>
      <c r="I112" s="36" t="s">
        <v>39</v>
      </c>
      <c r="J112" s="59" t="n">
        <v>882.1</v>
      </c>
      <c r="K112" s="38" t="s">
        <v>146</v>
      </c>
      <c r="L112" s="39"/>
      <c r="M112" s="59"/>
      <c r="N112" s="38" t="s">
        <v>147</v>
      </c>
      <c r="O112" s="39"/>
      <c r="P112" s="37"/>
      <c r="Q112" s="35" t="n">
        <v>286.6</v>
      </c>
      <c r="R112" s="60" t="s">
        <v>39</v>
      </c>
      <c r="S112" s="37" t="n">
        <v>26.26</v>
      </c>
      <c r="T112" s="35"/>
      <c r="U112" s="39"/>
      <c r="V112" s="37"/>
      <c r="W112" s="35"/>
      <c r="X112" s="39"/>
      <c r="Y112" s="37"/>
      <c r="Z112" s="35"/>
      <c r="AA112" s="39"/>
      <c r="AB112" s="37"/>
      <c r="AC112" s="47"/>
      <c r="AD112" s="36"/>
      <c r="AE112" s="48"/>
    </row>
    <row r="113" customFormat="false" ht="29.85" hidden="false" customHeight="true" outlineLevel="0" collapsed="false">
      <c r="A113" s="55"/>
      <c r="B113" s="55"/>
      <c r="C113" s="56"/>
      <c r="D113" s="55"/>
      <c r="E113" s="55"/>
      <c r="F113" s="57"/>
      <c r="G113" s="24" t="s">
        <v>111</v>
      </c>
      <c r="H113" s="123" t="str">
        <f aca="false">ROUND(H112*81/1000,2)&amp;" ppb"</f>
        <v>287.49 ppb</v>
      </c>
      <c r="I113" s="36" t="s">
        <v>39</v>
      </c>
      <c r="J113" s="125" t="str">
        <f aca="false">ROUND(J112*81/1000,2)&amp;" ppb"</f>
        <v>71.45 ppb</v>
      </c>
      <c r="K113" s="58"/>
      <c r="L113" s="39"/>
      <c r="M113" s="59"/>
      <c r="N113" s="40"/>
      <c r="O113" s="36"/>
      <c r="P113" s="42"/>
      <c r="Q113" s="123" t="str">
        <f aca="false">ROUND(Q112*246/1000,2)&amp;" ppb"</f>
        <v>70.5 ppb</v>
      </c>
      <c r="R113" s="36" t="s">
        <v>39</v>
      </c>
      <c r="S113" s="125" t="str">
        <f aca="false">ROUND(S112*246/1000,2)&amp;" ppb"</f>
        <v>6.46 ppb</v>
      </c>
      <c r="T113" s="123"/>
      <c r="U113" s="39"/>
      <c r="V113" s="37"/>
      <c r="W113" s="45"/>
      <c r="X113" s="36"/>
      <c r="Y113" s="46"/>
      <c r="Z113" s="45"/>
      <c r="AA113" s="36"/>
      <c r="AB113" s="46"/>
      <c r="AC113" s="47"/>
      <c r="AD113" s="36"/>
      <c r="AE113" s="48"/>
    </row>
    <row r="114" customFormat="false" ht="34.3" hidden="false" customHeight="true" outlineLevel="0" collapsed="false">
      <c r="A114" s="62" t="s">
        <v>148</v>
      </c>
      <c r="B114" s="62" t="s">
        <v>149</v>
      </c>
      <c r="C114" s="136" t="s">
        <v>150</v>
      </c>
      <c r="D114" s="64" t="n">
        <v>2.667</v>
      </c>
      <c r="E114" s="94" t="n">
        <v>200210</v>
      </c>
      <c r="F114" s="66" t="n">
        <v>43871</v>
      </c>
      <c r="G114" s="67" t="s">
        <v>27</v>
      </c>
      <c r="H114" s="25"/>
      <c r="I114" s="26" t="s">
        <v>28</v>
      </c>
      <c r="J114" s="27"/>
      <c r="K114" s="25"/>
      <c r="L114" s="26" t="s">
        <v>29</v>
      </c>
      <c r="M114" s="27"/>
      <c r="N114" s="25"/>
      <c r="O114" s="26" t="s">
        <v>30</v>
      </c>
      <c r="P114" s="27"/>
      <c r="Q114" s="25"/>
      <c r="R114" s="26" t="s">
        <v>31</v>
      </c>
      <c r="S114" s="27"/>
      <c r="T114" s="28"/>
      <c r="U114" s="26" t="s">
        <v>32</v>
      </c>
      <c r="V114" s="27"/>
      <c r="W114" s="25"/>
      <c r="X114" s="26" t="s">
        <v>33</v>
      </c>
      <c r="Y114" s="27"/>
      <c r="Z114" s="25"/>
      <c r="AA114" s="26" t="s">
        <v>34</v>
      </c>
      <c r="AB114" s="27"/>
      <c r="AC114" s="29" t="s">
        <v>35</v>
      </c>
      <c r="AD114" s="29"/>
      <c r="AE114" s="29"/>
    </row>
    <row r="115" customFormat="false" ht="25.25" hidden="false" customHeight="true" outlineLevel="0" collapsed="false">
      <c r="A115" s="68" t="s">
        <v>151</v>
      </c>
      <c r="B115" s="68" t="s">
        <v>152</v>
      </c>
      <c r="C115" s="68"/>
      <c r="D115" s="68"/>
      <c r="E115" s="68"/>
      <c r="F115" s="71" t="n">
        <v>43874</v>
      </c>
      <c r="G115" s="67" t="s">
        <v>107</v>
      </c>
      <c r="H115" s="72" t="n">
        <v>836</v>
      </c>
      <c r="I115" s="73" t="s">
        <v>39</v>
      </c>
      <c r="J115" s="74" t="n">
        <v>31.94</v>
      </c>
      <c r="K115" s="72" t="n">
        <v>3580</v>
      </c>
      <c r="L115" s="73" t="s">
        <v>39</v>
      </c>
      <c r="M115" s="74" t="n">
        <v>336.7</v>
      </c>
      <c r="N115" s="72" t="n">
        <v>197.8</v>
      </c>
      <c r="O115" s="73" t="s">
        <v>39</v>
      </c>
      <c r="P115" s="74" t="n">
        <v>9.928</v>
      </c>
      <c r="Q115" s="72" t="n">
        <v>388</v>
      </c>
      <c r="R115" s="73" t="s">
        <v>39</v>
      </c>
      <c r="S115" s="74" t="n">
        <v>23.53</v>
      </c>
      <c r="T115" s="72" t="n">
        <v>1367.4</v>
      </c>
      <c r="U115" s="73" t="s">
        <v>39</v>
      </c>
      <c r="V115" s="74" t="n">
        <v>122.5</v>
      </c>
      <c r="W115" s="96" t="s">
        <v>153</v>
      </c>
      <c r="X115" s="91"/>
      <c r="Y115" s="74"/>
      <c r="Z115" s="95" t="s">
        <v>154</v>
      </c>
      <c r="AA115" s="76"/>
      <c r="AB115" s="77"/>
      <c r="AC115" s="78"/>
      <c r="AD115" s="78"/>
      <c r="AE115" s="78"/>
    </row>
    <row r="116" customFormat="false" ht="34.55" hidden="false" customHeight="true" outlineLevel="0" collapsed="false">
      <c r="A116" s="68"/>
      <c r="B116" s="68"/>
      <c r="C116" s="68"/>
      <c r="D116" s="68"/>
      <c r="E116" s="68"/>
      <c r="F116" s="71"/>
      <c r="G116" s="67" t="s">
        <v>111</v>
      </c>
      <c r="H116" s="131" t="str">
        <f aca="false">ROUND(H115*81/1000,2)&amp;" ppb"</f>
        <v>67.72 ppb</v>
      </c>
      <c r="I116" s="73" t="s">
        <v>39</v>
      </c>
      <c r="J116" s="132" t="str">
        <f aca="false">ROUND(J115*81/1000,2)&amp;" ppb"</f>
        <v>2.59 ppb</v>
      </c>
      <c r="K116" s="131" t="str">
        <f aca="false">ROUND(K115*81/1000,2)&amp;" ppb"</f>
        <v>289.98 ppb</v>
      </c>
      <c r="L116" s="73" t="s">
        <v>39</v>
      </c>
      <c r="M116" s="132" t="str">
        <f aca="false">ROUND(M115*81/1000,2)&amp;" ppb"</f>
        <v>27.27 ppb</v>
      </c>
      <c r="N116" s="131" t="str">
        <f aca="false">ROUND(N115*1760/1000,2)&amp;" ppb"</f>
        <v>348.13 ppb</v>
      </c>
      <c r="O116" s="73" t="s">
        <v>39</v>
      </c>
      <c r="P116" s="132" t="str">
        <f aca="false">ROUND(P115*1760/1000,2)&amp;" ppb"</f>
        <v>17.47 ppb</v>
      </c>
      <c r="Q116" s="131" t="str">
        <f aca="false">ROUND(Q115*246/1000,2)&amp;" ppb"</f>
        <v>95.45 ppb</v>
      </c>
      <c r="R116" s="73" t="s">
        <v>39</v>
      </c>
      <c r="S116" s="132" t="str">
        <f aca="false">ROUND(S115*246/1000,2)&amp;" ppb"</f>
        <v>5.79 ppb</v>
      </c>
      <c r="T116" s="131" t="str">
        <f aca="false">ROUND(T115*32300/1000000,2)&amp;" ppm"</f>
        <v>44.17 ppm</v>
      </c>
      <c r="U116" s="73" t="s">
        <v>39</v>
      </c>
      <c r="V116" s="132" t="str">
        <f aca="false">ROUND(V115*32300/1000000,2)&amp;" ppm"</f>
        <v>3.96 ppm</v>
      </c>
      <c r="W116" s="79"/>
      <c r="X116" s="73"/>
      <c r="Y116" s="80"/>
      <c r="Z116" s="79"/>
      <c r="AA116" s="73"/>
      <c r="AB116" s="80"/>
      <c r="AC116" s="82"/>
      <c r="AD116" s="73"/>
      <c r="AE116" s="83"/>
    </row>
    <row r="117" customFormat="false" ht="32.35" hidden="false" customHeight="true" outlineLevel="0" collapsed="false">
      <c r="A117" s="68"/>
      <c r="B117" s="68"/>
      <c r="C117" s="84"/>
      <c r="D117" s="68"/>
      <c r="E117" s="68"/>
      <c r="F117" s="71"/>
      <c r="G117" s="85" t="s">
        <v>27</v>
      </c>
      <c r="H117" s="51" t="s">
        <v>41</v>
      </c>
      <c r="I117" s="51"/>
      <c r="J117" s="51"/>
      <c r="K117" s="25"/>
      <c r="L117" s="26" t="s">
        <v>42</v>
      </c>
      <c r="M117" s="27"/>
      <c r="N117" s="52"/>
      <c r="O117" s="26" t="s">
        <v>43</v>
      </c>
      <c r="P117" s="53"/>
      <c r="Q117" s="52"/>
      <c r="R117" s="26" t="s">
        <v>44</v>
      </c>
      <c r="S117" s="53"/>
      <c r="T117" s="51"/>
      <c r="U117" s="51"/>
      <c r="V117" s="51"/>
      <c r="W117" s="28"/>
      <c r="X117" s="26"/>
      <c r="Y117" s="54"/>
      <c r="Z117" s="28"/>
      <c r="AA117" s="26"/>
      <c r="AB117" s="54"/>
      <c r="AC117" s="25"/>
      <c r="AD117" s="26"/>
      <c r="AE117" s="27"/>
    </row>
    <row r="118" customFormat="false" ht="25.25" hidden="false" customHeight="true" outlineLevel="0" collapsed="false">
      <c r="A118" s="68"/>
      <c r="B118" s="68"/>
      <c r="C118" s="84"/>
      <c r="D118" s="68"/>
      <c r="E118" s="68"/>
      <c r="F118" s="71"/>
      <c r="G118" s="67" t="s">
        <v>107</v>
      </c>
      <c r="H118" s="89" t="n">
        <v>6020.2</v>
      </c>
      <c r="I118" s="73" t="s">
        <v>39</v>
      </c>
      <c r="J118" s="90" t="n">
        <v>698</v>
      </c>
      <c r="K118" s="96" t="s">
        <v>155</v>
      </c>
      <c r="L118" s="91"/>
      <c r="M118" s="90"/>
      <c r="N118" s="72" t="n">
        <v>4.979</v>
      </c>
      <c r="O118" s="91" t="s">
        <v>39</v>
      </c>
      <c r="P118" s="74" t="n">
        <v>4.97</v>
      </c>
      <c r="Q118" s="72" t="n">
        <v>1423</v>
      </c>
      <c r="R118" s="91" t="s">
        <v>39</v>
      </c>
      <c r="S118" s="74" t="n">
        <v>53.25</v>
      </c>
      <c r="T118" s="72"/>
      <c r="U118" s="91"/>
      <c r="V118" s="74"/>
      <c r="W118" s="72"/>
      <c r="X118" s="91"/>
      <c r="Y118" s="74"/>
      <c r="Z118" s="72"/>
      <c r="AA118" s="91"/>
      <c r="AB118" s="74"/>
      <c r="AC118" s="82"/>
      <c r="AD118" s="73"/>
      <c r="AE118" s="83"/>
    </row>
    <row r="119" customFormat="false" ht="29.85" hidden="false" customHeight="true" outlineLevel="0" collapsed="false">
      <c r="A119" s="86"/>
      <c r="B119" s="86"/>
      <c r="C119" s="87"/>
      <c r="D119" s="86"/>
      <c r="E119" s="86"/>
      <c r="F119" s="88"/>
      <c r="G119" s="67" t="s">
        <v>111</v>
      </c>
      <c r="H119" s="131" t="str">
        <f aca="false">ROUND(H118*81/1000,2)&amp;" ppb"</f>
        <v>487.64 ppb</v>
      </c>
      <c r="I119" s="73" t="s">
        <v>39</v>
      </c>
      <c r="J119" s="132" t="str">
        <f aca="false">ROUND(J118*81/1000,2)&amp;" ppb"</f>
        <v>56.54 ppb</v>
      </c>
      <c r="K119" s="89"/>
      <c r="L119" s="91"/>
      <c r="M119" s="90"/>
      <c r="N119" s="75"/>
      <c r="O119" s="73"/>
      <c r="P119" s="77"/>
      <c r="Q119" s="131" t="str">
        <f aca="false">ROUND(Q118*246/1000,2)&amp;" ppb"</f>
        <v>350.06 ppb</v>
      </c>
      <c r="R119" s="73" t="s">
        <v>39</v>
      </c>
      <c r="S119" s="132" t="str">
        <f aca="false">ROUND(S118*246/1000,2)&amp;" ppb"</f>
        <v>13.1 ppb</v>
      </c>
      <c r="T119" s="131"/>
      <c r="U119" s="91"/>
      <c r="V119" s="74"/>
      <c r="W119" s="79"/>
      <c r="X119" s="73"/>
      <c r="Y119" s="80"/>
      <c r="Z119" s="79"/>
      <c r="AA119" s="73"/>
      <c r="AB119" s="80"/>
      <c r="AC119" s="82"/>
      <c r="AD119" s="73"/>
      <c r="AE119" s="83"/>
    </row>
    <row r="120" customFormat="false" ht="34.3" hidden="false" customHeight="true" outlineLevel="0" collapsed="false">
      <c r="A120" s="20" t="s">
        <v>156</v>
      </c>
      <c r="B120" s="20" t="s">
        <v>157</v>
      </c>
      <c r="C120" s="135" t="s">
        <v>158</v>
      </c>
      <c r="D120" s="21" t="n">
        <v>4.708</v>
      </c>
      <c r="E120" s="92" t="n">
        <v>200213</v>
      </c>
      <c r="F120" s="23" t="n">
        <v>43874</v>
      </c>
      <c r="G120" s="24" t="s">
        <v>27</v>
      </c>
      <c r="H120" s="25"/>
      <c r="I120" s="26" t="s">
        <v>28</v>
      </c>
      <c r="J120" s="27"/>
      <c r="K120" s="25"/>
      <c r="L120" s="26" t="s">
        <v>29</v>
      </c>
      <c r="M120" s="27"/>
      <c r="N120" s="25"/>
      <c r="O120" s="26" t="s">
        <v>30</v>
      </c>
      <c r="P120" s="27"/>
      <c r="Q120" s="25"/>
      <c r="R120" s="26" t="s">
        <v>31</v>
      </c>
      <c r="S120" s="27"/>
      <c r="T120" s="28"/>
      <c r="U120" s="26" t="s">
        <v>32</v>
      </c>
      <c r="V120" s="27"/>
      <c r="W120" s="25"/>
      <c r="X120" s="26" t="s">
        <v>33</v>
      </c>
      <c r="Y120" s="27"/>
      <c r="Z120" s="25"/>
      <c r="AA120" s="26" t="s">
        <v>34</v>
      </c>
      <c r="AB120" s="27"/>
      <c r="AC120" s="29" t="s">
        <v>35</v>
      </c>
      <c r="AD120" s="29"/>
      <c r="AE120" s="29"/>
    </row>
    <row r="121" customFormat="false" ht="25.25" hidden="false" customHeight="true" outlineLevel="0" collapsed="false">
      <c r="A121" s="30" t="s">
        <v>159</v>
      </c>
      <c r="B121" s="30"/>
      <c r="C121" s="30"/>
      <c r="D121" s="30"/>
      <c r="E121" s="30"/>
      <c r="F121" s="34" t="n">
        <v>43879</v>
      </c>
      <c r="G121" s="24" t="s">
        <v>107</v>
      </c>
      <c r="H121" s="35" t="n">
        <v>140.9</v>
      </c>
      <c r="I121" s="36" t="s">
        <v>39</v>
      </c>
      <c r="J121" s="37" t="n">
        <v>6.154</v>
      </c>
      <c r="K121" s="35" t="n">
        <v>478.6</v>
      </c>
      <c r="L121" s="36" t="s">
        <v>39</v>
      </c>
      <c r="M121" s="37" t="n">
        <v>56.9</v>
      </c>
      <c r="N121" s="35" t="n">
        <v>16.35</v>
      </c>
      <c r="O121" s="36" t="s">
        <v>39</v>
      </c>
      <c r="P121" s="37" t="n">
        <v>1.961</v>
      </c>
      <c r="Q121" s="35" t="n">
        <v>60.11</v>
      </c>
      <c r="R121" s="36" t="s">
        <v>39</v>
      </c>
      <c r="S121" s="37" t="n">
        <v>4.338</v>
      </c>
      <c r="T121" s="35" t="n">
        <v>607.97</v>
      </c>
      <c r="U121" s="36" t="s">
        <v>39</v>
      </c>
      <c r="V121" s="37" t="n">
        <v>52.92</v>
      </c>
      <c r="W121" s="38" t="s">
        <v>160</v>
      </c>
      <c r="X121" s="39"/>
      <c r="Y121" s="37"/>
      <c r="Z121" s="61" t="s">
        <v>161</v>
      </c>
      <c r="AA121" s="41"/>
      <c r="AB121" s="42"/>
      <c r="AC121" s="43"/>
      <c r="AD121" s="43"/>
      <c r="AE121" s="43"/>
    </row>
    <row r="122" customFormat="false" ht="34.55" hidden="false" customHeight="true" outlineLevel="0" collapsed="false">
      <c r="A122" s="30"/>
      <c r="B122" s="30"/>
      <c r="C122" s="30"/>
      <c r="D122" s="30"/>
      <c r="E122" s="30"/>
      <c r="F122" s="34"/>
      <c r="G122" s="24" t="s">
        <v>111</v>
      </c>
      <c r="H122" s="123" t="str">
        <f aca="false">ROUND(H121*81/1000,2)&amp;" ppb"</f>
        <v>11.41 ppb</v>
      </c>
      <c r="I122" s="36" t="s">
        <v>39</v>
      </c>
      <c r="J122" s="125" t="str">
        <f aca="false">ROUND(J121*81/1000,2)&amp;" ppb"</f>
        <v>0.5 ppb</v>
      </c>
      <c r="K122" s="123" t="str">
        <f aca="false">ROUND(K121*81/1000,2)&amp;" ppb"</f>
        <v>38.77 ppb</v>
      </c>
      <c r="L122" s="36" t="s">
        <v>39</v>
      </c>
      <c r="M122" s="125" t="str">
        <f aca="false">ROUND(M121*81/1000,2)&amp;" ppb"</f>
        <v>4.61 ppb</v>
      </c>
      <c r="N122" s="123" t="str">
        <f aca="false">ROUND(N121*1760/1000,2)&amp;" ppb"</f>
        <v>28.78 ppb</v>
      </c>
      <c r="O122" s="36" t="s">
        <v>39</v>
      </c>
      <c r="P122" s="125" t="str">
        <f aca="false">ROUND(P121*1760/1000,2)&amp;" ppb"</f>
        <v>3.45 ppb</v>
      </c>
      <c r="Q122" s="123" t="str">
        <f aca="false">ROUND(Q121*246/1000,2)&amp;" ppb"</f>
        <v>14.79 ppb</v>
      </c>
      <c r="R122" s="36" t="s">
        <v>39</v>
      </c>
      <c r="S122" s="125" t="str">
        <f aca="false">ROUND(S121*246/1000,2)&amp;" ppb"</f>
        <v>1.07 ppb</v>
      </c>
      <c r="T122" s="123" t="str">
        <f aca="false">ROUND(T121*32300/1000000,2)&amp;" ppm"</f>
        <v>19.64 ppm</v>
      </c>
      <c r="U122" s="36" t="s">
        <v>39</v>
      </c>
      <c r="V122" s="125" t="str">
        <f aca="false">ROUND(V121*32300/1000000,2)&amp;" ppm"</f>
        <v>1.71 ppm</v>
      </c>
      <c r="W122" s="45"/>
      <c r="X122" s="36"/>
      <c r="Y122" s="46"/>
      <c r="Z122" s="45"/>
      <c r="AA122" s="36"/>
      <c r="AB122" s="46"/>
      <c r="AC122" s="47"/>
      <c r="AD122" s="36"/>
      <c r="AE122" s="48"/>
    </row>
    <row r="123" customFormat="false" ht="32.35" hidden="false" customHeight="true" outlineLevel="0" collapsed="false">
      <c r="A123" s="30"/>
      <c r="B123" s="30"/>
      <c r="C123" s="49"/>
      <c r="D123" s="30"/>
      <c r="E123" s="30"/>
      <c r="F123" s="34"/>
      <c r="G123" s="50" t="s">
        <v>27</v>
      </c>
      <c r="H123" s="51" t="s">
        <v>41</v>
      </c>
      <c r="I123" s="51"/>
      <c r="J123" s="51"/>
      <c r="K123" s="25"/>
      <c r="L123" s="26" t="s">
        <v>42</v>
      </c>
      <c r="M123" s="27"/>
      <c r="N123" s="52"/>
      <c r="O123" s="26" t="s">
        <v>43</v>
      </c>
      <c r="P123" s="53"/>
      <c r="Q123" s="52"/>
      <c r="R123" s="26" t="s">
        <v>44</v>
      </c>
      <c r="S123" s="53"/>
      <c r="T123" s="51"/>
      <c r="U123" s="51"/>
      <c r="V123" s="51"/>
      <c r="W123" s="28"/>
      <c r="X123" s="26"/>
      <c r="Y123" s="54"/>
      <c r="Z123" s="28"/>
      <c r="AA123" s="26"/>
      <c r="AB123" s="54"/>
      <c r="AC123" s="25"/>
      <c r="AD123" s="26"/>
      <c r="AE123" s="27"/>
    </row>
    <row r="124" customFormat="false" ht="25.25" hidden="false" customHeight="true" outlineLevel="0" collapsed="false">
      <c r="A124" s="30"/>
      <c r="B124" s="30"/>
      <c r="C124" s="49"/>
      <c r="D124" s="30"/>
      <c r="E124" s="30"/>
      <c r="F124" s="34"/>
      <c r="G124" s="24" t="s">
        <v>107</v>
      </c>
      <c r="H124" s="58" t="n">
        <v>385.05</v>
      </c>
      <c r="I124" s="36" t="s">
        <v>39</v>
      </c>
      <c r="J124" s="59" t="n">
        <v>227.9</v>
      </c>
      <c r="K124" s="35" t="n">
        <v>11.3</v>
      </c>
      <c r="L124" s="60" t="s">
        <v>39</v>
      </c>
      <c r="M124" s="59" t="n">
        <v>12.2</v>
      </c>
      <c r="N124" s="35" t="n">
        <v>1.63</v>
      </c>
      <c r="O124" s="60" t="s">
        <v>39</v>
      </c>
      <c r="P124" s="37" t="n">
        <v>1.07</v>
      </c>
      <c r="Q124" s="35" t="n">
        <v>103.3</v>
      </c>
      <c r="R124" s="60" t="s">
        <v>39</v>
      </c>
      <c r="S124" s="37" t="n">
        <v>7.373</v>
      </c>
      <c r="T124" s="35"/>
      <c r="U124" s="39"/>
      <c r="V124" s="37"/>
      <c r="W124" s="35"/>
      <c r="X124" s="39"/>
      <c r="Y124" s="37"/>
      <c r="Z124" s="35"/>
      <c r="AA124" s="39"/>
      <c r="AB124" s="37"/>
      <c r="AC124" s="47"/>
      <c r="AD124" s="36"/>
      <c r="AE124" s="48"/>
    </row>
    <row r="125" customFormat="false" ht="29.85" hidden="false" customHeight="true" outlineLevel="0" collapsed="false">
      <c r="A125" s="55"/>
      <c r="B125" s="55"/>
      <c r="C125" s="56"/>
      <c r="D125" s="55"/>
      <c r="E125" s="55"/>
      <c r="F125" s="57"/>
      <c r="G125" s="24" t="s">
        <v>111</v>
      </c>
      <c r="H125" s="123" t="str">
        <f aca="false">ROUND(H124*81/1000,2)&amp;" ppb"</f>
        <v>31.19 ppb</v>
      </c>
      <c r="I125" s="36" t="s">
        <v>39</v>
      </c>
      <c r="J125" s="125" t="str">
        <f aca="false">ROUND(J124*81/1000,2)&amp;" ppb"</f>
        <v>18.46 ppb</v>
      </c>
      <c r="K125" s="58"/>
      <c r="L125" s="39"/>
      <c r="M125" s="59"/>
      <c r="N125" s="40"/>
      <c r="O125" s="36"/>
      <c r="P125" s="42"/>
      <c r="Q125" s="123" t="str">
        <f aca="false">ROUND(Q124*246/1000,2)&amp;" ppb"</f>
        <v>25.41 ppb</v>
      </c>
      <c r="R125" s="36" t="s">
        <v>39</v>
      </c>
      <c r="S125" s="125" t="str">
        <f aca="false">ROUND(S124*246/1000,2)&amp;" ppb"</f>
        <v>1.81 ppb</v>
      </c>
      <c r="T125" s="123"/>
      <c r="U125" s="39"/>
      <c r="V125" s="37"/>
      <c r="W125" s="45"/>
      <c r="X125" s="36"/>
      <c r="Y125" s="46"/>
      <c r="Z125" s="45"/>
      <c r="AA125" s="36"/>
      <c r="AB125" s="46"/>
      <c r="AC125" s="47"/>
      <c r="AD125" s="36"/>
      <c r="AE125" s="48"/>
    </row>
    <row r="126" customFormat="false" ht="34.3" hidden="false" customHeight="true" outlineLevel="0" collapsed="false">
      <c r="A126" s="62" t="s">
        <v>162</v>
      </c>
      <c r="B126" s="62" t="s">
        <v>163</v>
      </c>
      <c r="C126" s="136" t="s">
        <v>164</v>
      </c>
      <c r="D126" s="64" t="n">
        <v>2.917</v>
      </c>
      <c r="E126" s="94" t="n">
        <v>200218</v>
      </c>
      <c r="F126" s="66" t="n">
        <v>43879</v>
      </c>
      <c r="G126" s="67" t="s">
        <v>27</v>
      </c>
      <c r="H126" s="25"/>
      <c r="I126" s="26" t="s">
        <v>28</v>
      </c>
      <c r="J126" s="27"/>
      <c r="K126" s="25"/>
      <c r="L126" s="26" t="s">
        <v>29</v>
      </c>
      <c r="M126" s="27"/>
      <c r="N126" s="25"/>
      <c r="O126" s="26" t="s">
        <v>30</v>
      </c>
      <c r="P126" s="27"/>
      <c r="Q126" s="25"/>
      <c r="R126" s="26" t="s">
        <v>31</v>
      </c>
      <c r="S126" s="27"/>
      <c r="T126" s="28"/>
      <c r="U126" s="26" t="s">
        <v>32</v>
      </c>
      <c r="V126" s="27"/>
      <c r="W126" s="25"/>
      <c r="X126" s="26" t="s">
        <v>33</v>
      </c>
      <c r="Y126" s="27"/>
      <c r="Z126" s="25"/>
      <c r="AA126" s="26" t="s">
        <v>34</v>
      </c>
      <c r="AB126" s="27"/>
      <c r="AC126" s="29" t="s">
        <v>35</v>
      </c>
      <c r="AD126" s="29"/>
      <c r="AE126" s="29"/>
    </row>
    <row r="127" customFormat="false" ht="25.25" hidden="false" customHeight="true" outlineLevel="0" collapsed="false">
      <c r="A127" s="68" t="s">
        <v>165</v>
      </c>
      <c r="B127" s="68" t="s">
        <v>166</v>
      </c>
      <c r="C127" s="68"/>
      <c r="D127" s="68"/>
      <c r="E127" s="68"/>
      <c r="F127" s="71" t="n">
        <v>43882</v>
      </c>
      <c r="G127" s="67" t="s">
        <v>107</v>
      </c>
      <c r="H127" s="72" t="n">
        <v>1107</v>
      </c>
      <c r="I127" s="73" t="s">
        <v>39</v>
      </c>
      <c r="J127" s="74" t="n">
        <v>36.25</v>
      </c>
      <c r="K127" s="72" t="n">
        <v>884</v>
      </c>
      <c r="L127" s="73" t="s">
        <v>39</v>
      </c>
      <c r="M127" s="74" t="n">
        <v>365.2</v>
      </c>
      <c r="N127" s="72" t="n">
        <v>253.4</v>
      </c>
      <c r="O127" s="73" t="s">
        <v>39</v>
      </c>
      <c r="P127" s="74" t="n">
        <v>10.7</v>
      </c>
      <c r="Q127" s="72" t="n">
        <v>382.9</v>
      </c>
      <c r="R127" s="73" t="s">
        <v>39</v>
      </c>
      <c r="S127" s="74" t="n">
        <v>22.29</v>
      </c>
      <c r="T127" s="72" t="n">
        <v>2997.5</v>
      </c>
      <c r="U127" s="73" t="s">
        <v>39</v>
      </c>
      <c r="V127" s="74" t="n">
        <v>195.5</v>
      </c>
      <c r="W127" s="96" t="s">
        <v>167</v>
      </c>
      <c r="X127" s="91"/>
      <c r="Y127" s="74"/>
      <c r="Z127" s="72" t="n">
        <v>2.07</v>
      </c>
      <c r="AA127" s="91" t="s">
        <v>39</v>
      </c>
      <c r="AB127" s="74" t="n">
        <v>2.108</v>
      </c>
      <c r="AC127" s="78"/>
      <c r="AD127" s="78"/>
      <c r="AE127" s="78"/>
    </row>
    <row r="128" customFormat="false" ht="34.55" hidden="false" customHeight="true" outlineLevel="0" collapsed="false">
      <c r="A128" s="68"/>
      <c r="B128" s="68" t="s">
        <v>168</v>
      </c>
      <c r="C128" s="68"/>
      <c r="D128" s="68"/>
      <c r="E128" s="68"/>
      <c r="F128" s="71"/>
      <c r="G128" s="67" t="s">
        <v>111</v>
      </c>
      <c r="H128" s="131" t="str">
        <f aca="false">ROUND(H127*81/1000,2)&amp;" ppb"</f>
        <v>89.67 ppb</v>
      </c>
      <c r="I128" s="73" t="s">
        <v>39</v>
      </c>
      <c r="J128" s="132" t="str">
        <f aca="false">ROUND(J127*81/1000,2)&amp;" ppb"</f>
        <v>2.94 ppb</v>
      </c>
      <c r="K128" s="131" t="str">
        <f aca="false">ROUND(K127*81/1000,2)&amp;" ppb"</f>
        <v>71.6 ppb</v>
      </c>
      <c r="L128" s="73" t="s">
        <v>39</v>
      </c>
      <c r="M128" s="132" t="str">
        <f aca="false">ROUND(M127*81/1000,2)&amp;" ppb"</f>
        <v>29.58 ppb</v>
      </c>
      <c r="N128" s="131" t="str">
        <f aca="false">ROUND(N127*1760/1000,2)&amp;" ppb"</f>
        <v>445.98 ppb</v>
      </c>
      <c r="O128" s="73" t="s">
        <v>39</v>
      </c>
      <c r="P128" s="132" t="str">
        <f aca="false">ROUND(P127*1760/1000,2)&amp;" ppb"</f>
        <v>18.83 ppb</v>
      </c>
      <c r="Q128" s="131" t="str">
        <f aca="false">ROUND(Q127*246/1000,2)&amp;" ppb"</f>
        <v>94.19 ppb</v>
      </c>
      <c r="R128" s="73" t="s">
        <v>39</v>
      </c>
      <c r="S128" s="132" t="str">
        <f aca="false">ROUND(S127*246/1000,2)&amp;" ppb"</f>
        <v>5.48 ppb</v>
      </c>
      <c r="T128" s="131" t="str">
        <f aca="false">ROUND(T127*32300/1000000,2)&amp;" ppm"</f>
        <v>96.82 ppm</v>
      </c>
      <c r="U128" s="73" t="s">
        <v>39</v>
      </c>
      <c r="V128" s="132" t="str">
        <f aca="false">ROUND(V127*32300/1000000,2)&amp;" ppm"</f>
        <v>6.31 ppm</v>
      </c>
      <c r="W128" s="79"/>
      <c r="X128" s="73"/>
      <c r="Y128" s="80"/>
      <c r="Z128" s="79"/>
      <c r="AA128" s="73"/>
      <c r="AB128" s="80"/>
      <c r="AC128" s="82"/>
      <c r="AD128" s="73"/>
      <c r="AE128" s="83"/>
    </row>
    <row r="129" customFormat="false" ht="32.35" hidden="false" customHeight="true" outlineLevel="0" collapsed="false">
      <c r="A129" s="68"/>
      <c r="B129" s="68"/>
      <c r="C129" s="84"/>
      <c r="D129" s="68"/>
      <c r="E129" s="68"/>
      <c r="F129" s="71"/>
      <c r="G129" s="85" t="s">
        <v>27</v>
      </c>
      <c r="H129" s="51" t="s">
        <v>41</v>
      </c>
      <c r="I129" s="51"/>
      <c r="J129" s="51"/>
      <c r="K129" s="25"/>
      <c r="L129" s="26" t="s">
        <v>42</v>
      </c>
      <c r="M129" s="27"/>
      <c r="N129" s="52"/>
      <c r="O129" s="26" t="s">
        <v>43</v>
      </c>
      <c r="P129" s="53"/>
      <c r="Q129" s="52"/>
      <c r="R129" s="26" t="s">
        <v>44</v>
      </c>
      <c r="S129" s="53"/>
      <c r="T129" s="51"/>
      <c r="U129" s="51"/>
      <c r="V129" s="51"/>
      <c r="W129" s="28"/>
      <c r="X129" s="26"/>
      <c r="Y129" s="54"/>
      <c r="Z129" s="28"/>
      <c r="AA129" s="26"/>
      <c r="AB129" s="54"/>
      <c r="AC129" s="25"/>
      <c r="AD129" s="26"/>
      <c r="AE129" s="27"/>
    </row>
    <row r="130" customFormat="false" ht="25.25" hidden="false" customHeight="true" outlineLevel="0" collapsed="false">
      <c r="A130" s="68"/>
      <c r="B130" s="68"/>
      <c r="C130" s="84"/>
      <c r="D130" s="68"/>
      <c r="E130" s="68"/>
      <c r="F130" s="71"/>
      <c r="G130" s="67" t="s">
        <v>107</v>
      </c>
      <c r="H130" s="72" t="n">
        <v>8670.8</v>
      </c>
      <c r="I130" s="73" t="s">
        <v>39</v>
      </c>
      <c r="J130" s="74" t="n">
        <v>856.2</v>
      </c>
      <c r="K130" s="96" t="s">
        <v>169</v>
      </c>
      <c r="L130" s="91"/>
      <c r="M130" s="90"/>
      <c r="N130" s="72" t="n">
        <v>12.682</v>
      </c>
      <c r="O130" s="91" t="s">
        <v>39</v>
      </c>
      <c r="P130" s="74" t="n">
        <v>4.89</v>
      </c>
      <c r="Q130" s="72" t="n">
        <v>1865</v>
      </c>
      <c r="R130" s="91" t="s">
        <v>39</v>
      </c>
      <c r="S130" s="74" t="n">
        <v>61.37</v>
      </c>
      <c r="T130" s="72"/>
      <c r="U130" s="91"/>
      <c r="V130" s="74"/>
      <c r="W130" s="72"/>
      <c r="X130" s="91"/>
      <c r="Y130" s="74"/>
      <c r="Z130" s="72"/>
      <c r="AA130" s="91"/>
      <c r="AB130" s="74"/>
      <c r="AC130" s="82"/>
      <c r="AD130" s="73"/>
      <c r="AE130" s="83"/>
    </row>
    <row r="131" customFormat="false" ht="29.85" hidden="false" customHeight="true" outlineLevel="0" collapsed="false">
      <c r="A131" s="86"/>
      <c r="B131" s="86"/>
      <c r="C131" s="87"/>
      <c r="D131" s="86"/>
      <c r="E131" s="86"/>
      <c r="F131" s="88"/>
      <c r="G131" s="67" t="s">
        <v>111</v>
      </c>
      <c r="H131" s="131" t="str">
        <f aca="false">ROUND(H130*81/1000,2)&amp;" ppb"</f>
        <v>702.33 ppb</v>
      </c>
      <c r="I131" s="73" t="s">
        <v>39</v>
      </c>
      <c r="J131" s="132" t="str">
        <f aca="false">ROUND(J130*81/1000,2)&amp;" ppb"</f>
        <v>69.35 ppb</v>
      </c>
      <c r="K131" s="89"/>
      <c r="L131" s="91"/>
      <c r="M131" s="90"/>
      <c r="N131" s="75"/>
      <c r="O131" s="73"/>
      <c r="P131" s="77"/>
      <c r="Q131" s="131" t="str">
        <f aca="false">ROUND(Q130*246/1000,2)&amp;" ppb"</f>
        <v>458.79 ppb</v>
      </c>
      <c r="R131" s="73" t="s">
        <v>39</v>
      </c>
      <c r="S131" s="132" t="str">
        <f aca="false">ROUND(S130*246/1000,2)&amp;" ppb"</f>
        <v>15.1 ppb</v>
      </c>
      <c r="T131" s="131"/>
      <c r="U131" s="91"/>
      <c r="V131" s="74"/>
      <c r="W131" s="79"/>
      <c r="X131" s="73"/>
      <c r="Y131" s="80"/>
      <c r="Z131" s="79"/>
      <c r="AA131" s="73"/>
      <c r="AB131" s="80"/>
      <c r="AC131" s="82"/>
      <c r="AD131" s="73"/>
      <c r="AE131" s="83"/>
    </row>
    <row r="132" customFormat="false" ht="34.3" hidden="false" customHeight="true" outlineLevel="0" collapsed="false">
      <c r="A132" s="20" t="s">
        <v>170</v>
      </c>
      <c r="B132" s="20" t="s">
        <v>171</v>
      </c>
      <c r="C132" s="135" t="s">
        <v>172</v>
      </c>
      <c r="D132" s="21" t="n">
        <v>3.625</v>
      </c>
      <c r="E132" s="92" t="n">
        <v>200221</v>
      </c>
      <c r="F132" s="23" t="n">
        <v>43882</v>
      </c>
      <c r="G132" s="24" t="s">
        <v>27</v>
      </c>
      <c r="H132" s="25"/>
      <c r="I132" s="26" t="s">
        <v>28</v>
      </c>
      <c r="J132" s="27"/>
      <c r="K132" s="25"/>
      <c r="L132" s="26" t="s">
        <v>29</v>
      </c>
      <c r="M132" s="27"/>
      <c r="N132" s="25"/>
      <c r="O132" s="26" t="s">
        <v>30</v>
      </c>
      <c r="P132" s="27"/>
      <c r="Q132" s="25"/>
      <c r="R132" s="26" t="s">
        <v>31</v>
      </c>
      <c r="S132" s="27"/>
      <c r="T132" s="28"/>
      <c r="U132" s="26" t="s">
        <v>32</v>
      </c>
      <c r="V132" s="27"/>
      <c r="W132" s="25"/>
      <c r="X132" s="26" t="s">
        <v>33</v>
      </c>
      <c r="Y132" s="27"/>
      <c r="Z132" s="25"/>
      <c r="AA132" s="26" t="s">
        <v>34</v>
      </c>
      <c r="AB132" s="27"/>
      <c r="AC132" s="29" t="s">
        <v>35</v>
      </c>
      <c r="AD132" s="29"/>
      <c r="AE132" s="29"/>
    </row>
    <row r="133" customFormat="false" ht="25.25" hidden="false" customHeight="true" outlineLevel="0" collapsed="false">
      <c r="A133" s="30" t="s">
        <v>173</v>
      </c>
      <c r="B133" s="30" t="s">
        <v>174</v>
      </c>
      <c r="C133" s="30"/>
      <c r="D133" s="30"/>
      <c r="E133" s="30"/>
      <c r="F133" s="34" t="n">
        <v>43886</v>
      </c>
      <c r="G133" s="24" t="s">
        <v>107</v>
      </c>
      <c r="H133" s="35" t="n">
        <v>320.5</v>
      </c>
      <c r="I133" s="36" t="s">
        <v>39</v>
      </c>
      <c r="J133" s="37" t="n">
        <v>14.81</v>
      </c>
      <c r="K133" s="35" t="n">
        <v>1246</v>
      </c>
      <c r="L133" s="36" t="s">
        <v>39</v>
      </c>
      <c r="M133" s="37" t="n">
        <v>153.5</v>
      </c>
      <c r="N133" s="35" t="n">
        <v>58.64</v>
      </c>
      <c r="O133" s="36" t="s">
        <v>39</v>
      </c>
      <c r="P133" s="37" t="n">
        <v>5.284</v>
      </c>
      <c r="Q133" s="35" t="n">
        <v>226.6</v>
      </c>
      <c r="R133" s="36" t="s">
        <v>39</v>
      </c>
      <c r="S133" s="37" t="n">
        <v>15.11</v>
      </c>
      <c r="T133" s="35" t="n">
        <v>304.66</v>
      </c>
      <c r="U133" s="36" t="s">
        <v>39</v>
      </c>
      <c r="V133" s="37" t="n">
        <v>49.72</v>
      </c>
      <c r="W133" s="38" t="s">
        <v>175</v>
      </c>
      <c r="X133" s="39"/>
      <c r="Y133" s="37"/>
      <c r="Z133" s="35" t="n">
        <v>0.6828</v>
      </c>
      <c r="AA133" s="60" t="s">
        <v>39</v>
      </c>
      <c r="AB133" s="37" t="n">
        <v>1.137</v>
      </c>
      <c r="AC133" s="43"/>
      <c r="AD133" s="43"/>
      <c r="AE133" s="43"/>
    </row>
    <row r="134" customFormat="false" ht="34.55" hidden="false" customHeight="true" outlineLevel="0" collapsed="false">
      <c r="A134" s="30"/>
      <c r="B134" s="30" t="s">
        <v>176</v>
      </c>
      <c r="C134" s="30"/>
      <c r="D134" s="30"/>
      <c r="E134" s="30"/>
      <c r="F134" s="34"/>
      <c r="G134" s="24" t="s">
        <v>111</v>
      </c>
      <c r="H134" s="123" t="str">
        <f aca="false">ROUND(H133*81/1000,2)&amp;" ppb"</f>
        <v>25.96 ppb</v>
      </c>
      <c r="I134" s="36" t="s">
        <v>39</v>
      </c>
      <c r="J134" s="125" t="str">
        <f aca="false">ROUND(J133*81/1000,2)&amp;" ppb"</f>
        <v>1.2 ppb</v>
      </c>
      <c r="K134" s="123" t="str">
        <f aca="false">ROUND(K133*81/1000,2)&amp;" ppb"</f>
        <v>100.93 ppb</v>
      </c>
      <c r="L134" s="36" t="s">
        <v>39</v>
      </c>
      <c r="M134" s="125" t="str">
        <f aca="false">ROUND(M133*81/1000,2)&amp;" ppb"</f>
        <v>12.43 ppb</v>
      </c>
      <c r="N134" s="123" t="str">
        <f aca="false">ROUND(N133*1760/1000,2)&amp;" ppb"</f>
        <v>103.21 ppb</v>
      </c>
      <c r="O134" s="36" t="s">
        <v>39</v>
      </c>
      <c r="P134" s="125" t="str">
        <f aca="false">ROUND(P133*1760/1000,2)&amp;" ppb"</f>
        <v>9.3 ppb</v>
      </c>
      <c r="Q134" s="123" t="str">
        <f aca="false">ROUND(Q133*246/1000,2)&amp;" ppb"</f>
        <v>55.74 ppb</v>
      </c>
      <c r="R134" s="36" t="s">
        <v>39</v>
      </c>
      <c r="S134" s="125" t="str">
        <f aca="false">ROUND(S133*246/1000,2)&amp;" ppb"</f>
        <v>3.72 ppb</v>
      </c>
      <c r="T134" s="123" t="str">
        <f aca="false">ROUND(T133*32300/1000000,2)&amp;" ppm"</f>
        <v>9.84 ppm</v>
      </c>
      <c r="U134" s="36" t="s">
        <v>39</v>
      </c>
      <c r="V134" s="125" t="str">
        <f aca="false">ROUND(V133*32300/1000000,2)&amp;" ppm"</f>
        <v>1.61 ppm</v>
      </c>
      <c r="W134" s="45"/>
      <c r="X134" s="36"/>
      <c r="Y134" s="46"/>
      <c r="Z134" s="45"/>
      <c r="AA134" s="36"/>
      <c r="AB134" s="46"/>
      <c r="AC134" s="47"/>
      <c r="AD134" s="36"/>
      <c r="AE134" s="48"/>
    </row>
    <row r="135" customFormat="false" ht="32.35" hidden="false" customHeight="true" outlineLevel="0" collapsed="false">
      <c r="A135" s="30"/>
      <c r="B135" s="30"/>
      <c r="C135" s="49"/>
      <c r="D135" s="30"/>
      <c r="E135" s="30"/>
      <c r="F135" s="34"/>
      <c r="G135" s="50" t="s">
        <v>27</v>
      </c>
      <c r="H135" s="51" t="s">
        <v>41</v>
      </c>
      <c r="I135" s="51"/>
      <c r="J135" s="51"/>
      <c r="K135" s="25"/>
      <c r="L135" s="26" t="s">
        <v>42</v>
      </c>
      <c r="M135" s="27"/>
      <c r="N135" s="52"/>
      <c r="O135" s="26" t="s">
        <v>43</v>
      </c>
      <c r="P135" s="53"/>
      <c r="Q135" s="52"/>
      <c r="R135" s="26" t="s">
        <v>44</v>
      </c>
      <c r="S135" s="53"/>
      <c r="T135" s="51"/>
      <c r="U135" s="51"/>
      <c r="V135" s="51"/>
      <c r="W135" s="28"/>
      <c r="X135" s="26"/>
      <c r="Y135" s="54"/>
      <c r="Z135" s="28"/>
      <c r="AA135" s="26"/>
      <c r="AB135" s="54"/>
      <c r="AC135" s="25"/>
      <c r="AD135" s="26"/>
      <c r="AE135" s="27"/>
    </row>
    <row r="136" customFormat="false" ht="25.25" hidden="false" customHeight="true" outlineLevel="0" collapsed="false">
      <c r="A136" s="30"/>
      <c r="B136" s="30"/>
      <c r="C136" s="49"/>
      <c r="D136" s="30"/>
      <c r="E136" s="30"/>
      <c r="F136" s="34"/>
      <c r="G136" s="24" t="s">
        <v>107</v>
      </c>
      <c r="H136" s="58" t="n">
        <v>1950.8</v>
      </c>
      <c r="I136" s="36" t="s">
        <v>39</v>
      </c>
      <c r="J136" s="59" t="n">
        <v>500.7</v>
      </c>
      <c r="K136" s="38" t="s">
        <v>177</v>
      </c>
      <c r="L136" s="39"/>
      <c r="M136" s="59"/>
      <c r="N136" s="35" t="n">
        <v>5.3419</v>
      </c>
      <c r="O136" s="60" t="s">
        <v>39</v>
      </c>
      <c r="P136" s="37" t="n">
        <v>3.508</v>
      </c>
      <c r="Q136" s="35" t="n">
        <v>682.9</v>
      </c>
      <c r="R136" s="60" t="s">
        <v>39</v>
      </c>
      <c r="S136" s="37" t="n">
        <v>29.93</v>
      </c>
      <c r="T136" s="35"/>
      <c r="U136" s="39"/>
      <c r="V136" s="37"/>
      <c r="W136" s="35"/>
      <c r="X136" s="39"/>
      <c r="Y136" s="37"/>
      <c r="Z136" s="35"/>
      <c r="AA136" s="39"/>
      <c r="AB136" s="37"/>
      <c r="AC136" s="47"/>
      <c r="AD136" s="36"/>
      <c r="AE136" s="48"/>
    </row>
    <row r="137" customFormat="false" ht="29.85" hidden="false" customHeight="true" outlineLevel="0" collapsed="false">
      <c r="A137" s="55"/>
      <c r="B137" s="55"/>
      <c r="C137" s="56"/>
      <c r="D137" s="55"/>
      <c r="E137" s="55"/>
      <c r="F137" s="57"/>
      <c r="G137" s="24" t="s">
        <v>111</v>
      </c>
      <c r="H137" s="123" t="str">
        <f aca="false">ROUND(H136*81/1000,2)&amp;" ppb"</f>
        <v>158.01 ppb</v>
      </c>
      <c r="I137" s="36" t="s">
        <v>39</v>
      </c>
      <c r="J137" s="125" t="str">
        <f aca="false">ROUND(J136*81/1000,2)&amp;" ppb"</f>
        <v>40.56 ppb</v>
      </c>
      <c r="K137" s="58"/>
      <c r="L137" s="39"/>
      <c r="M137" s="59"/>
      <c r="N137" s="40"/>
      <c r="O137" s="36"/>
      <c r="P137" s="42"/>
      <c r="Q137" s="123" t="str">
        <f aca="false">ROUND(Q136*246/1000,2)&amp;" ppb"</f>
        <v>167.99 ppb</v>
      </c>
      <c r="R137" s="36" t="s">
        <v>39</v>
      </c>
      <c r="S137" s="125" t="str">
        <f aca="false">ROUND(S136*246/1000,2)&amp;" ppb"</f>
        <v>7.36 ppb</v>
      </c>
      <c r="T137" s="123"/>
      <c r="U137" s="39"/>
      <c r="V137" s="37"/>
      <c r="W137" s="45"/>
      <c r="X137" s="36"/>
      <c r="Y137" s="46"/>
      <c r="Z137" s="45"/>
      <c r="AA137" s="36"/>
      <c r="AB137" s="46"/>
      <c r="AC137" s="47"/>
      <c r="AD137" s="36"/>
      <c r="AE137" s="48"/>
    </row>
    <row r="138" customFormat="false" ht="34.3" hidden="false" customHeight="true" outlineLevel="0" collapsed="false">
      <c r="A138" s="62" t="s">
        <v>178</v>
      </c>
      <c r="B138" s="62" t="s">
        <v>171</v>
      </c>
      <c r="C138" s="136" t="s">
        <v>179</v>
      </c>
      <c r="D138" s="64" t="n">
        <v>5.958</v>
      </c>
      <c r="E138" s="94" t="n">
        <v>200225</v>
      </c>
      <c r="F138" s="66" t="n">
        <v>43886</v>
      </c>
      <c r="G138" s="67" t="s">
        <v>27</v>
      </c>
      <c r="H138" s="25"/>
      <c r="I138" s="26" t="s">
        <v>28</v>
      </c>
      <c r="J138" s="27"/>
      <c r="K138" s="25"/>
      <c r="L138" s="26" t="s">
        <v>29</v>
      </c>
      <c r="M138" s="27"/>
      <c r="N138" s="25"/>
      <c r="O138" s="26" t="s">
        <v>30</v>
      </c>
      <c r="P138" s="27"/>
      <c r="Q138" s="25"/>
      <c r="R138" s="26" t="s">
        <v>31</v>
      </c>
      <c r="S138" s="27"/>
      <c r="T138" s="28"/>
      <c r="U138" s="26" t="s">
        <v>32</v>
      </c>
      <c r="V138" s="27"/>
      <c r="W138" s="25"/>
      <c r="X138" s="26" t="s">
        <v>33</v>
      </c>
      <c r="Y138" s="27"/>
      <c r="Z138" s="25"/>
      <c r="AA138" s="26" t="s">
        <v>34</v>
      </c>
      <c r="AB138" s="27"/>
      <c r="AC138" s="29" t="s">
        <v>35</v>
      </c>
      <c r="AD138" s="29"/>
      <c r="AE138" s="29"/>
    </row>
    <row r="139" customFormat="false" ht="25.25" hidden="false" customHeight="true" outlineLevel="0" collapsed="false">
      <c r="A139" s="68" t="s">
        <v>173</v>
      </c>
      <c r="B139" s="68" t="s">
        <v>180</v>
      </c>
      <c r="C139" s="68"/>
      <c r="D139" s="68"/>
      <c r="E139" s="68"/>
      <c r="F139" s="71" t="n">
        <v>43892</v>
      </c>
      <c r="G139" s="67" t="s">
        <v>107</v>
      </c>
      <c r="H139" s="72" t="n">
        <v>434</v>
      </c>
      <c r="I139" s="73" t="s">
        <v>39</v>
      </c>
      <c r="J139" s="74" t="n">
        <v>17.79</v>
      </c>
      <c r="K139" s="72" t="n">
        <v>1939</v>
      </c>
      <c r="L139" s="73" t="s">
        <v>39</v>
      </c>
      <c r="M139" s="74" t="n">
        <v>204.3</v>
      </c>
      <c r="N139" s="72" t="n">
        <v>71.18</v>
      </c>
      <c r="O139" s="73" t="s">
        <v>39</v>
      </c>
      <c r="P139" s="74" t="n">
        <v>6.318</v>
      </c>
      <c r="Q139" s="72" t="n">
        <v>421.9</v>
      </c>
      <c r="R139" s="73" t="s">
        <v>39</v>
      </c>
      <c r="S139" s="74" t="n">
        <v>23.33</v>
      </c>
      <c r="T139" s="72" t="n">
        <v>538.18</v>
      </c>
      <c r="U139" s="73" t="s">
        <v>39</v>
      </c>
      <c r="V139" s="74" t="n">
        <v>61.57</v>
      </c>
      <c r="W139" s="96" t="s">
        <v>181</v>
      </c>
      <c r="X139" s="91"/>
      <c r="Y139" s="74"/>
      <c r="Z139" s="72" t="n">
        <v>1.252</v>
      </c>
      <c r="AA139" s="91" t="s">
        <v>39</v>
      </c>
      <c r="AB139" s="74" t="n">
        <v>1.313</v>
      </c>
      <c r="AC139" s="78"/>
      <c r="AD139" s="78"/>
      <c r="AE139" s="78"/>
    </row>
    <row r="140" customFormat="false" ht="34.55" hidden="false" customHeight="true" outlineLevel="0" collapsed="false">
      <c r="A140" s="68"/>
      <c r="B140" s="68" t="s">
        <v>176</v>
      </c>
      <c r="C140" s="68"/>
      <c r="D140" s="68"/>
      <c r="E140" s="68"/>
      <c r="F140" s="71"/>
      <c r="G140" s="67" t="s">
        <v>111</v>
      </c>
      <c r="H140" s="131" t="str">
        <f aca="false">ROUND(H139*81/1000,2)&amp;" ppb"</f>
        <v>35.15 ppb</v>
      </c>
      <c r="I140" s="73" t="s">
        <v>39</v>
      </c>
      <c r="J140" s="132" t="str">
        <f aca="false">ROUND(J139*81/1000,2)&amp;" ppb"</f>
        <v>1.44 ppb</v>
      </c>
      <c r="K140" s="131" t="str">
        <f aca="false">ROUND(K139*81/1000,2)&amp;" ppb"</f>
        <v>157.06 ppb</v>
      </c>
      <c r="L140" s="73" t="s">
        <v>39</v>
      </c>
      <c r="M140" s="132" t="str">
        <f aca="false">ROUND(M139*81/1000,2)&amp;" ppb"</f>
        <v>16.55 ppb</v>
      </c>
      <c r="N140" s="131" t="str">
        <f aca="false">ROUND(N139*1760/1000,2)&amp;" ppb"</f>
        <v>125.28 ppb</v>
      </c>
      <c r="O140" s="73" t="s">
        <v>39</v>
      </c>
      <c r="P140" s="132" t="str">
        <f aca="false">ROUND(P139*1760/1000,2)&amp;" ppb"</f>
        <v>11.12 ppb</v>
      </c>
      <c r="Q140" s="131" t="str">
        <f aca="false">ROUND(Q139*246/1000,2)&amp;" ppb"</f>
        <v>103.79 ppb</v>
      </c>
      <c r="R140" s="73" t="s">
        <v>39</v>
      </c>
      <c r="S140" s="132" t="str">
        <f aca="false">ROUND(S139*246/1000,2)&amp;" ppb"</f>
        <v>5.74 ppb</v>
      </c>
      <c r="T140" s="131" t="str">
        <f aca="false">ROUND(T139*32300/1000000,2)&amp;" ppm"</f>
        <v>17.38 ppm</v>
      </c>
      <c r="U140" s="73" t="s">
        <v>39</v>
      </c>
      <c r="V140" s="132" t="str">
        <f aca="false">ROUND(V139*32300/1000000,2)&amp;" ppm"</f>
        <v>1.99 ppm</v>
      </c>
      <c r="W140" s="79"/>
      <c r="X140" s="73"/>
      <c r="Y140" s="80"/>
      <c r="Z140" s="79"/>
      <c r="AA140" s="73"/>
      <c r="AB140" s="80"/>
      <c r="AC140" s="82"/>
      <c r="AD140" s="73"/>
      <c r="AE140" s="83"/>
    </row>
    <row r="141" customFormat="false" ht="32.35" hidden="false" customHeight="true" outlineLevel="0" collapsed="false">
      <c r="A141" s="68"/>
      <c r="B141" s="68"/>
      <c r="C141" s="84"/>
      <c r="D141" s="68"/>
      <c r="E141" s="68"/>
      <c r="F141" s="71"/>
      <c r="G141" s="85" t="s">
        <v>27</v>
      </c>
      <c r="H141" s="51" t="s">
        <v>41</v>
      </c>
      <c r="I141" s="51"/>
      <c r="J141" s="51"/>
      <c r="K141" s="25"/>
      <c r="L141" s="26" t="s">
        <v>42</v>
      </c>
      <c r="M141" s="27"/>
      <c r="N141" s="52"/>
      <c r="O141" s="26" t="s">
        <v>43</v>
      </c>
      <c r="P141" s="53"/>
      <c r="Q141" s="52"/>
      <c r="R141" s="26" t="s">
        <v>44</v>
      </c>
      <c r="S141" s="53"/>
      <c r="T141" s="51"/>
      <c r="U141" s="51"/>
      <c r="V141" s="51"/>
      <c r="W141" s="28"/>
      <c r="X141" s="26"/>
      <c r="Y141" s="54"/>
      <c r="Z141" s="28"/>
      <c r="AA141" s="26"/>
      <c r="AB141" s="54"/>
      <c r="AC141" s="25"/>
      <c r="AD141" s="26"/>
      <c r="AE141" s="27"/>
    </row>
    <row r="142" customFormat="false" ht="25.25" hidden="false" customHeight="true" outlineLevel="0" collapsed="false">
      <c r="A142" s="68"/>
      <c r="B142" s="68"/>
      <c r="C142" s="84"/>
      <c r="D142" s="68"/>
      <c r="E142" s="68"/>
      <c r="F142" s="71"/>
      <c r="G142" s="67" t="s">
        <v>107</v>
      </c>
      <c r="H142" s="89" t="n">
        <v>1424.3</v>
      </c>
      <c r="I142" s="73" t="s">
        <v>39</v>
      </c>
      <c r="J142" s="90" t="n">
        <v>503.8</v>
      </c>
      <c r="K142" s="96" t="s">
        <v>182</v>
      </c>
      <c r="L142" s="91"/>
      <c r="M142" s="90"/>
      <c r="N142" s="72" t="n">
        <v>15.113</v>
      </c>
      <c r="O142" s="91" t="s">
        <v>39</v>
      </c>
      <c r="P142" s="74" t="n">
        <v>4.446</v>
      </c>
      <c r="Q142" s="72" t="n">
        <v>1797</v>
      </c>
      <c r="R142" s="91" t="s">
        <v>39</v>
      </c>
      <c r="S142" s="74" t="n">
        <v>57.48</v>
      </c>
      <c r="T142" s="72"/>
      <c r="U142" s="91"/>
      <c r="V142" s="74"/>
      <c r="W142" s="72"/>
      <c r="X142" s="91"/>
      <c r="Y142" s="74"/>
      <c r="Z142" s="72"/>
      <c r="AA142" s="91"/>
      <c r="AB142" s="74"/>
      <c r="AC142" s="82"/>
      <c r="AD142" s="73"/>
      <c r="AE142" s="83"/>
    </row>
    <row r="143" customFormat="false" ht="29.85" hidden="false" customHeight="true" outlineLevel="0" collapsed="false">
      <c r="A143" s="86"/>
      <c r="B143" s="86"/>
      <c r="C143" s="87"/>
      <c r="D143" s="86"/>
      <c r="E143" s="86"/>
      <c r="F143" s="88"/>
      <c r="G143" s="67" t="s">
        <v>111</v>
      </c>
      <c r="H143" s="131" t="str">
        <f aca="false">ROUND(H142*81/1000,2)&amp;" ppb"</f>
        <v>115.37 ppb</v>
      </c>
      <c r="I143" s="73" t="s">
        <v>39</v>
      </c>
      <c r="J143" s="132" t="str">
        <f aca="false">ROUND(J142*81/1000,2)&amp;" ppb"</f>
        <v>40.81 ppb</v>
      </c>
      <c r="K143" s="89"/>
      <c r="L143" s="91"/>
      <c r="M143" s="90"/>
      <c r="N143" s="75"/>
      <c r="O143" s="73"/>
      <c r="P143" s="77"/>
      <c r="Q143" s="131" t="str">
        <f aca="false">ROUND(Q142*246/1000,2)&amp;" ppb"</f>
        <v>442.06 ppb</v>
      </c>
      <c r="R143" s="73" t="s">
        <v>39</v>
      </c>
      <c r="S143" s="132" t="str">
        <f aca="false">ROUND(S142*246/1000,2)&amp;" ppb"</f>
        <v>14.14 ppb</v>
      </c>
      <c r="T143" s="131"/>
      <c r="U143" s="91"/>
      <c r="V143" s="74"/>
      <c r="W143" s="79"/>
      <c r="X143" s="73"/>
      <c r="Y143" s="80"/>
      <c r="Z143" s="79"/>
      <c r="AA143" s="73"/>
      <c r="AB143" s="80"/>
      <c r="AC143" s="82"/>
      <c r="AD143" s="73"/>
      <c r="AE143" s="83"/>
    </row>
    <row r="144" customFormat="false" ht="34.3" hidden="false" customHeight="true" outlineLevel="0" collapsed="false">
      <c r="A144" s="138" t="s">
        <v>183</v>
      </c>
      <c r="B144" s="20" t="s">
        <v>184</v>
      </c>
      <c r="C144" s="135" t="s">
        <v>185</v>
      </c>
      <c r="D144" s="21" t="n">
        <v>6.778</v>
      </c>
      <c r="E144" s="92" t="n">
        <v>230531</v>
      </c>
      <c r="F144" s="23" t="n">
        <v>45077</v>
      </c>
      <c r="G144" s="24" t="s">
        <v>27</v>
      </c>
      <c r="H144" s="25"/>
      <c r="I144" s="26" t="s">
        <v>28</v>
      </c>
      <c r="J144" s="27"/>
      <c r="K144" s="25"/>
      <c r="L144" s="26" t="s">
        <v>29</v>
      </c>
      <c r="M144" s="27"/>
      <c r="N144" s="25"/>
      <c r="O144" s="26" t="s">
        <v>30</v>
      </c>
      <c r="P144" s="27"/>
      <c r="Q144" s="25"/>
      <c r="R144" s="26" t="s">
        <v>31</v>
      </c>
      <c r="S144" s="27"/>
      <c r="T144" s="28"/>
      <c r="U144" s="26" t="s">
        <v>32</v>
      </c>
      <c r="V144" s="27"/>
      <c r="W144" s="25"/>
      <c r="X144" s="26" t="s">
        <v>33</v>
      </c>
      <c r="Y144" s="27"/>
      <c r="Z144" s="25"/>
      <c r="AA144" s="26" t="s">
        <v>34</v>
      </c>
      <c r="AB144" s="27"/>
      <c r="AC144" s="29" t="s">
        <v>35</v>
      </c>
      <c r="AD144" s="29"/>
      <c r="AE144" s="29"/>
    </row>
    <row r="145" customFormat="false" ht="25.25" hidden="false" customHeight="true" outlineLevel="0" collapsed="false">
      <c r="A145" s="30" t="s">
        <v>186</v>
      </c>
      <c r="B145" s="30"/>
      <c r="C145" s="30"/>
      <c r="D145" s="30"/>
      <c r="E145" s="30"/>
      <c r="F145" s="34" t="n">
        <v>45084</v>
      </c>
      <c r="G145" s="24" t="s">
        <v>107</v>
      </c>
      <c r="H145" s="35" t="n">
        <v>13.03</v>
      </c>
      <c r="I145" s="36" t="s">
        <v>39</v>
      </c>
      <c r="J145" s="37" t="n">
        <v>1.52</v>
      </c>
      <c r="K145" s="35" t="n">
        <v>22.28</v>
      </c>
      <c r="L145" s="36" t="s">
        <v>39</v>
      </c>
      <c r="M145" s="37" t="n">
        <v>29.67</v>
      </c>
      <c r="N145" s="38" t="s">
        <v>187</v>
      </c>
      <c r="O145" s="36"/>
      <c r="P145" s="37"/>
      <c r="Q145" s="35" t="n">
        <v>24.55</v>
      </c>
      <c r="R145" s="36" t="s">
        <v>39</v>
      </c>
      <c r="S145" s="37" t="n">
        <v>1.984</v>
      </c>
      <c r="T145" s="35" t="n">
        <v>289.01</v>
      </c>
      <c r="U145" s="36" t="s">
        <v>39</v>
      </c>
      <c r="V145" s="37" t="n">
        <v>23.77</v>
      </c>
      <c r="W145" s="38" t="s">
        <v>188</v>
      </c>
      <c r="X145" s="39"/>
      <c r="Y145" s="37"/>
      <c r="Z145" s="38" t="s">
        <v>189</v>
      </c>
      <c r="AA145" s="39"/>
      <c r="AB145" s="37"/>
      <c r="AC145" s="43"/>
      <c r="AD145" s="43"/>
      <c r="AE145" s="43"/>
    </row>
    <row r="146" customFormat="false" ht="34.55" hidden="false" customHeight="true" outlineLevel="0" collapsed="false">
      <c r="A146" s="30"/>
      <c r="B146" s="30"/>
      <c r="C146" s="30"/>
      <c r="D146" s="30"/>
      <c r="E146" s="30"/>
      <c r="F146" s="34"/>
      <c r="G146" s="24" t="s">
        <v>111</v>
      </c>
      <c r="H146" s="123" t="str">
        <f aca="false">ROUND(H145*81/1000,2)&amp;" ppb"</f>
        <v>1.06 ppb</v>
      </c>
      <c r="I146" s="36" t="s">
        <v>39</v>
      </c>
      <c r="J146" s="125" t="str">
        <f aca="false">ROUND(J145*81/1000,2)&amp;" ppb"</f>
        <v>0.12 ppb</v>
      </c>
      <c r="K146" s="123" t="str">
        <f aca="false">ROUND(K145*81/1000,2)&amp;" ppb"</f>
        <v>1.8 ppb</v>
      </c>
      <c r="L146" s="36" t="s">
        <v>39</v>
      </c>
      <c r="M146" s="125" t="str">
        <f aca="false">ROUND(M145*81/1000,2)&amp;" ppb"</f>
        <v>2.4 ppb</v>
      </c>
      <c r="N146" s="123" t="str">
        <f aca="false">"&lt;"&amp;ROUND(RIGHT(N145,LEN(N145)-1)*1760/1000,2)&amp;" ppb"</f>
        <v>&lt;2.41 ppb</v>
      </c>
      <c r="O146" s="36"/>
      <c r="P146" s="125"/>
      <c r="Q146" s="123" t="str">
        <f aca="false">ROUND(Q145*246/1000,2)&amp;" ppb"</f>
        <v>6.04 ppb</v>
      </c>
      <c r="R146" s="36" t="s">
        <v>39</v>
      </c>
      <c r="S146" s="125" t="str">
        <f aca="false">ROUND(S145*246/1000,2)&amp;" ppb"</f>
        <v>0.49 ppb</v>
      </c>
      <c r="T146" s="123" t="str">
        <f aca="false">ROUND(T145*32300/1000000,2)&amp;" ppm"</f>
        <v>9.34 ppm</v>
      </c>
      <c r="U146" s="36" t="s">
        <v>39</v>
      </c>
      <c r="V146" s="125" t="str">
        <f aca="false">ROUND(V145*32300/1000000,2)&amp;" ppm"</f>
        <v>0.77 ppm</v>
      </c>
      <c r="W146" s="45"/>
      <c r="X146" s="36"/>
      <c r="Y146" s="46"/>
      <c r="Z146" s="45"/>
      <c r="AA146" s="36"/>
      <c r="AB146" s="46"/>
      <c r="AC146" s="47"/>
      <c r="AD146" s="36"/>
      <c r="AE146" s="48"/>
    </row>
    <row r="147" customFormat="false" ht="32.35" hidden="false" customHeight="true" outlineLevel="0" collapsed="false">
      <c r="A147" s="30"/>
      <c r="B147" s="30"/>
      <c r="C147" s="49"/>
      <c r="D147" s="30"/>
      <c r="E147" s="30"/>
      <c r="F147" s="34"/>
      <c r="G147" s="50" t="s">
        <v>27</v>
      </c>
      <c r="H147" s="51" t="s">
        <v>41</v>
      </c>
      <c r="I147" s="51"/>
      <c r="J147" s="51"/>
      <c r="K147" s="25"/>
      <c r="L147" s="26" t="s">
        <v>42</v>
      </c>
      <c r="M147" s="27"/>
      <c r="N147" s="52"/>
      <c r="O147" s="26" t="s">
        <v>43</v>
      </c>
      <c r="P147" s="53"/>
      <c r="Q147" s="52"/>
      <c r="R147" s="26" t="s">
        <v>44</v>
      </c>
      <c r="S147" s="53"/>
      <c r="T147" s="51"/>
      <c r="U147" s="51"/>
      <c r="V147" s="51"/>
      <c r="W147" s="28"/>
      <c r="X147" s="26"/>
      <c r="Y147" s="54"/>
      <c r="Z147" s="28"/>
      <c r="AA147" s="26"/>
      <c r="AB147" s="54"/>
      <c r="AC147" s="25"/>
      <c r="AD147" s="26"/>
      <c r="AE147" s="27"/>
    </row>
    <row r="148" customFormat="false" ht="25.25" hidden="false" customHeight="true" outlineLevel="0" collapsed="false">
      <c r="A148" s="30"/>
      <c r="B148" s="30"/>
      <c r="C148" s="49"/>
      <c r="D148" s="30"/>
      <c r="E148" s="30"/>
      <c r="F148" s="34"/>
      <c r="G148" s="24" t="s">
        <v>107</v>
      </c>
      <c r="H148" s="38" t="s">
        <v>190</v>
      </c>
      <c r="I148" s="36"/>
      <c r="J148" s="59"/>
      <c r="K148" s="38" t="s">
        <v>191</v>
      </c>
      <c r="L148" s="39"/>
      <c r="M148" s="59"/>
      <c r="N148" s="35" t="n">
        <v>1.1335</v>
      </c>
      <c r="O148" s="60" t="s">
        <v>39</v>
      </c>
      <c r="P148" s="37" t="n">
        <v>0.6035</v>
      </c>
      <c r="Q148" s="35" t="n">
        <v>29.35</v>
      </c>
      <c r="R148" s="60" t="s">
        <v>39</v>
      </c>
      <c r="S148" s="37" t="n">
        <v>3.19</v>
      </c>
      <c r="T148" s="35"/>
      <c r="U148" s="39"/>
      <c r="V148" s="37"/>
      <c r="W148" s="35"/>
      <c r="X148" s="39"/>
      <c r="Y148" s="37"/>
      <c r="Z148" s="35"/>
      <c r="AA148" s="39"/>
      <c r="AB148" s="37"/>
      <c r="AC148" s="47"/>
      <c r="AD148" s="36"/>
      <c r="AE148" s="48"/>
    </row>
    <row r="149" customFormat="false" ht="29.85" hidden="false" customHeight="true" outlineLevel="0" collapsed="false">
      <c r="A149" s="55"/>
      <c r="B149" s="55"/>
      <c r="C149" s="56"/>
      <c r="D149" s="55"/>
      <c r="E149" s="55"/>
      <c r="F149" s="57"/>
      <c r="G149" s="24" t="s">
        <v>111</v>
      </c>
      <c r="H149" s="123" t="str">
        <f aca="false">"&lt;"&amp;ROUND(RIGHT(H148,LEN(H148)-1)*81/1000,2)&amp;" ppb"</f>
        <v>&lt;42.92 ppb</v>
      </c>
      <c r="I149" s="36"/>
      <c r="J149" s="46"/>
      <c r="K149" s="58"/>
      <c r="L149" s="39"/>
      <c r="M149" s="59"/>
      <c r="N149" s="40"/>
      <c r="O149" s="36"/>
      <c r="P149" s="42"/>
      <c r="Q149" s="123" t="str">
        <f aca="false">ROUND(Q148*246/1000,2)&amp;" ppb"</f>
        <v>7.22 ppb</v>
      </c>
      <c r="R149" s="36" t="s">
        <v>39</v>
      </c>
      <c r="S149" s="125" t="str">
        <f aca="false">ROUND(S148*246/1000,2)&amp;" ppb"</f>
        <v>0.78 ppb</v>
      </c>
      <c r="T149" s="123"/>
      <c r="U149" s="39"/>
      <c r="V149" s="37"/>
      <c r="W149" s="45"/>
      <c r="X149" s="36"/>
      <c r="Y149" s="46"/>
      <c r="Z149" s="45"/>
      <c r="AA149" s="36"/>
      <c r="AB149" s="46"/>
      <c r="AC149" s="47"/>
      <c r="AD149" s="36"/>
      <c r="AE149" s="48"/>
    </row>
    <row r="150" customFormat="false" ht="34.3" hidden="false" customHeight="true" outlineLevel="0" collapsed="false">
      <c r="A150" s="139" t="s">
        <v>192</v>
      </c>
      <c r="B150" s="62" t="s">
        <v>184</v>
      </c>
      <c r="C150" s="136" t="s">
        <v>193</v>
      </c>
      <c r="D150" s="64" t="n">
        <v>2.034</v>
      </c>
      <c r="E150" s="94" t="n">
        <v>230607</v>
      </c>
      <c r="F150" s="66" t="n">
        <v>45084</v>
      </c>
      <c r="G150" s="67" t="s">
        <v>27</v>
      </c>
      <c r="H150" s="25"/>
      <c r="I150" s="26" t="s">
        <v>28</v>
      </c>
      <c r="J150" s="27"/>
      <c r="K150" s="25"/>
      <c r="L150" s="26" t="s">
        <v>29</v>
      </c>
      <c r="M150" s="27"/>
      <c r="N150" s="25"/>
      <c r="O150" s="26" t="s">
        <v>30</v>
      </c>
      <c r="P150" s="27"/>
      <c r="Q150" s="25"/>
      <c r="R150" s="26" t="s">
        <v>31</v>
      </c>
      <c r="S150" s="27"/>
      <c r="T150" s="28"/>
      <c r="U150" s="26" t="s">
        <v>32</v>
      </c>
      <c r="V150" s="27"/>
      <c r="W150" s="25"/>
      <c r="X150" s="26" t="s">
        <v>33</v>
      </c>
      <c r="Y150" s="27"/>
      <c r="Z150" s="25"/>
      <c r="AA150" s="26" t="s">
        <v>34</v>
      </c>
      <c r="AB150" s="27"/>
      <c r="AC150" s="29" t="s">
        <v>35</v>
      </c>
      <c r="AD150" s="29"/>
      <c r="AE150" s="29"/>
    </row>
    <row r="151" customFormat="false" ht="25.25" hidden="false" customHeight="true" outlineLevel="0" collapsed="false">
      <c r="A151" s="68" t="s">
        <v>194</v>
      </c>
      <c r="B151" s="68"/>
      <c r="C151" s="68"/>
      <c r="D151" s="68"/>
      <c r="E151" s="68"/>
      <c r="F151" s="71" t="n">
        <v>45086</v>
      </c>
      <c r="G151" s="67" t="s">
        <v>107</v>
      </c>
      <c r="H151" s="72" t="n">
        <v>18330</v>
      </c>
      <c r="I151" s="73" t="s">
        <v>39</v>
      </c>
      <c r="J151" s="74" t="n">
        <v>380.8</v>
      </c>
      <c r="K151" s="72" t="n">
        <v>35880</v>
      </c>
      <c r="L151" s="73" t="s">
        <v>39</v>
      </c>
      <c r="M151" s="74" t="n">
        <v>2108</v>
      </c>
      <c r="N151" s="72" t="n">
        <v>941.5</v>
      </c>
      <c r="O151" s="73" t="s">
        <v>39</v>
      </c>
      <c r="P151" s="74" t="n">
        <v>33.99</v>
      </c>
      <c r="Q151" s="72" t="n">
        <v>47100</v>
      </c>
      <c r="R151" s="73" t="s">
        <v>39</v>
      </c>
      <c r="S151" s="74" t="n">
        <v>996.6</v>
      </c>
      <c r="T151" s="72" t="n">
        <v>396360</v>
      </c>
      <c r="U151" s="73" t="s">
        <v>39</v>
      </c>
      <c r="V151" s="74" t="n">
        <v>20320</v>
      </c>
      <c r="W151" s="96" t="s">
        <v>195</v>
      </c>
      <c r="X151" s="91"/>
      <c r="Y151" s="74"/>
      <c r="Z151" s="96" t="s">
        <v>196</v>
      </c>
      <c r="AA151" s="91"/>
      <c r="AB151" s="74"/>
      <c r="AC151" s="78"/>
      <c r="AD151" s="78"/>
      <c r="AE151" s="78"/>
    </row>
    <row r="152" customFormat="false" ht="34.55" hidden="false" customHeight="true" outlineLevel="0" collapsed="false">
      <c r="A152" s="68"/>
      <c r="B152" s="68"/>
      <c r="C152" s="68"/>
      <c r="D152" s="68"/>
      <c r="E152" s="68"/>
      <c r="F152" s="71"/>
      <c r="G152" s="67" t="s">
        <v>111</v>
      </c>
      <c r="H152" s="131" t="str">
        <f aca="false">ROUND(H151*81/1000,2)&amp;" ppb"</f>
        <v>1484.73 ppb</v>
      </c>
      <c r="I152" s="73" t="s">
        <v>39</v>
      </c>
      <c r="J152" s="132" t="str">
        <f aca="false">ROUND(J151*81/1000,2)&amp;" ppb"</f>
        <v>30.84 ppb</v>
      </c>
      <c r="K152" s="131" t="str">
        <f aca="false">ROUND(K151*81/1000,2)&amp;" ppb"</f>
        <v>2906.28 ppb</v>
      </c>
      <c r="L152" s="73" t="s">
        <v>39</v>
      </c>
      <c r="M152" s="132" t="str">
        <f aca="false">ROUND(M151*81/1000,2)&amp;" ppb"</f>
        <v>170.75 ppb</v>
      </c>
      <c r="N152" s="131" t="str">
        <f aca="false">ROUND(N151*1760/1000,2)&amp;" ppb"</f>
        <v>1657.04 ppb</v>
      </c>
      <c r="O152" s="73" t="s">
        <v>39</v>
      </c>
      <c r="P152" s="132" t="str">
        <f aca="false">ROUND(P151*1760/1000,2)&amp;" ppb"</f>
        <v>59.82 ppb</v>
      </c>
      <c r="Q152" s="131" t="str">
        <f aca="false">ROUND(Q151*246/1000,2)&amp;" ppb"</f>
        <v>11586.6 ppb</v>
      </c>
      <c r="R152" s="73" t="s">
        <v>39</v>
      </c>
      <c r="S152" s="132" t="str">
        <f aca="false">ROUND(S151*246/1000,2)&amp;" ppb"</f>
        <v>245.16 ppb</v>
      </c>
      <c r="T152" s="131" t="str">
        <f aca="false">ROUND(T151*32300/1000000,2)&amp;" ppm"</f>
        <v>12802.43 ppm</v>
      </c>
      <c r="U152" s="73" t="s">
        <v>39</v>
      </c>
      <c r="V152" s="132" t="str">
        <f aca="false">ROUND(V151*32300/1000000,2)&amp;" ppm"</f>
        <v>656.34 ppm</v>
      </c>
      <c r="W152" s="79"/>
      <c r="X152" s="73"/>
      <c r="Y152" s="80"/>
      <c r="Z152" s="79"/>
      <c r="AA152" s="73"/>
      <c r="AB152" s="80"/>
      <c r="AC152" s="82"/>
      <c r="AD152" s="73"/>
      <c r="AE152" s="83"/>
    </row>
    <row r="153" customFormat="false" ht="32.35" hidden="false" customHeight="true" outlineLevel="0" collapsed="false">
      <c r="A153" s="68"/>
      <c r="B153" s="68"/>
      <c r="C153" s="84"/>
      <c r="D153" s="68"/>
      <c r="E153" s="68"/>
      <c r="F153" s="71"/>
      <c r="G153" s="85" t="s">
        <v>27</v>
      </c>
      <c r="H153" s="51" t="s">
        <v>41</v>
      </c>
      <c r="I153" s="51"/>
      <c r="J153" s="51"/>
      <c r="K153" s="25"/>
      <c r="L153" s="26" t="s">
        <v>42</v>
      </c>
      <c r="M153" s="27"/>
      <c r="N153" s="52"/>
      <c r="O153" s="26" t="s">
        <v>43</v>
      </c>
      <c r="P153" s="53"/>
      <c r="Q153" s="52"/>
      <c r="R153" s="26" t="s">
        <v>44</v>
      </c>
      <c r="S153" s="53"/>
      <c r="T153" s="51"/>
      <c r="U153" s="51"/>
      <c r="V153" s="51"/>
      <c r="W153" s="28"/>
      <c r="X153" s="26"/>
      <c r="Y153" s="54"/>
      <c r="Z153" s="28"/>
      <c r="AA153" s="26"/>
      <c r="AB153" s="54"/>
      <c r="AC153" s="25"/>
      <c r="AD153" s="26"/>
      <c r="AE153" s="27"/>
    </row>
    <row r="154" customFormat="false" ht="25.25" hidden="false" customHeight="true" outlineLevel="0" collapsed="false">
      <c r="A154" s="68"/>
      <c r="B154" s="68"/>
      <c r="C154" s="84"/>
      <c r="D154" s="68"/>
      <c r="E154" s="68"/>
      <c r="F154" s="71"/>
      <c r="G154" s="67" t="s">
        <v>107</v>
      </c>
      <c r="H154" s="72" t="n">
        <v>18328</v>
      </c>
      <c r="I154" s="73" t="s">
        <v>39</v>
      </c>
      <c r="J154" s="74" t="n">
        <v>1792</v>
      </c>
      <c r="K154" s="72" t="n">
        <v>158.97</v>
      </c>
      <c r="L154" s="91" t="s">
        <v>39</v>
      </c>
      <c r="M154" s="90" t="n">
        <v>306.6</v>
      </c>
      <c r="N154" s="72" t="n">
        <v>354.95</v>
      </c>
      <c r="O154" s="91" t="s">
        <v>39</v>
      </c>
      <c r="P154" s="74" t="n">
        <v>43.54</v>
      </c>
      <c r="Q154" s="72" t="n">
        <v>39830</v>
      </c>
      <c r="R154" s="91" t="s">
        <v>39</v>
      </c>
      <c r="S154" s="74" t="n">
        <v>959.4</v>
      </c>
      <c r="T154" s="72"/>
      <c r="U154" s="91"/>
      <c r="V154" s="74"/>
      <c r="W154" s="72"/>
      <c r="X154" s="91"/>
      <c r="Y154" s="74"/>
      <c r="Z154" s="72"/>
      <c r="AA154" s="91"/>
      <c r="AB154" s="74"/>
      <c r="AC154" s="82"/>
      <c r="AD154" s="73"/>
      <c r="AE154" s="83"/>
    </row>
    <row r="155" customFormat="false" ht="29.85" hidden="false" customHeight="true" outlineLevel="0" collapsed="false">
      <c r="A155" s="86"/>
      <c r="B155" s="86"/>
      <c r="C155" s="87"/>
      <c r="D155" s="86"/>
      <c r="E155" s="86"/>
      <c r="F155" s="88"/>
      <c r="G155" s="67" t="s">
        <v>111</v>
      </c>
      <c r="H155" s="131" t="str">
        <f aca="false">ROUND(H154*81/1000,2)&amp;" ppb"</f>
        <v>1484.57 ppb</v>
      </c>
      <c r="I155" s="73" t="s">
        <v>39</v>
      </c>
      <c r="J155" s="132" t="str">
        <f aca="false">ROUND(J154*81/1000,2)&amp;" ppb"</f>
        <v>145.15 ppb</v>
      </c>
      <c r="K155" s="89"/>
      <c r="L155" s="91"/>
      <c r="M155" s="90"/>
      <c r="N155" s="75"/>
      <c r="O155" s="73"/>
      <c r="P155" s="77"/>
      <c r="Q155" s="131" t="str">
        <f aca="false">ROUND(Q154*246/1000,2)&amp;" ppb"</f>
        <v>9798.18 ppb</v>
      </c>
      <c r="R155" s="73" t="s">
        <v>39</v>
      </c>
      <c r="S155" s="132" t="str">
        <f aca="false">ROUND(S154*246/1000,2)&amp;" ppb"</f>
        <v>236.01 ppb</v>
      </c>
      <c r="T155" s="131"/>
      <c r="U155" s="91"/>
      <c r="V155" s="74"/>
      <c r="W155" s="79"/>
      <c r="X155" s="73"/>
      <c r="Y155" s="80"/>
      <c r="Z155" s="79"/>
      <c r="AA155" s="73"/>
      <c r="AB155" s="80"/>
      <c r="AC155" s="82"/>
      <c r="AD155" s="73"/>
      <c r="AE155" s="83"/>
    </row>
    <row r="156" customFormat="false" ht="34.3" hidden="false" customHeight="true" outlineLevel="0" collapsed="false">
      <c r="A156" s="138" t="s">
        <v>197</v>
      </c>
      <c r="B156" s="20" t="s">
        <v>184</v>
      </c>
      <c r="C156" s="135" t="s">
        <v>198</v>
      </c>
      <c r="D156" s="21" t="n">
        <v>11.618</v>
      </c>
      <c r="E156" s="92" t="n">
        <v>230609</v>
      </c>
      <c r="F156" s="23" t="n">
        <v>45086</v>
      </c>
      <c r="G156" s="24" t="s">
        <v>27</v>
      </c>
      <c r="H156" s="25"/>
      <c r="I156" s="26" t="s">
        <v>28</v>
      </c>
      <c r="J156" s="27"/>
      <c r="K156" s="25"/>
      <c r="L156" s="26" t="s">
        <v>29</v>
      </c>
      <c r="M156" s="27"/>
      <c r="N156" s="25"/>
      <c r="O156" s="26" t="s">
        <v>30</v>
      </c>
      <c r="P156" s="27"/>
      <c r="Q156" s="25"/>
      <c r="R156" s="26" t="s">
        <v>31</v>
      </c>
      <c r="S156" s="27"/>
      <c r="T156" s="28"/>
      <c r="U156" s="26" t="s">
        <v>32</v>
      </c>
      <c r="V156" s="27"/>
      <c r="W156" s="25"/>
      <c r="X156" s="26" t="s">
        <v>33</v>
      </c>
      <c r="Y156" s="27"/>
      <c r="Z156" s="25"/>
      <c r="AA156" s="26" t="s">
        <v>34</v>
      </c>
      <c r="AB156" s="27"/>
      <c r="AC156" s="29" t="s">
        <v>35</v>
      </c>
      <c r="AD156" s="29"/>
      <c r="AE156" s="29"/>
    </row>
    <row r="157" customFormat="false" ht="25.25" hidden="false" customHeight="true" outlineLevel="0" collapsed="false">
      <c r="A157" s="30" t="s">
        <v>199</v>
      </c>
      <c r="B157" s="30"/>
      <c r="C157" s="30"/>
      <c r="D157" s="30"/>
      <c r="E157" s="30"/>
      <c r="F157" s="34" t="n">
        <v>45098</v>
      </c>
      <c r="G157" s="24" t="s">
        <v>107</v>
      </c>
      <c r="H157" s="38" t="s">
        <v>200</v>
      </c>
      <c r="I157" s="36"/>
      <c r="J157" s="37"/>
      <c r="K157" s="38" t="s">
        <v>201</v>
      </c>
      <c r="L157" s="36"/>
      <c r="M157" s="37"/>
      <c r="N157" s="38" t="s">
        <v>202</v>
      </c>
      <c r="O157" s="36"/>
      <c r="P157" s="37"/>
      <c r="Q157" s="35" t="n">
        <v>21.21</v>
      </c>
      <c r="R157" s="36" t="s">
        <v>39</v>
      </c>
      <c r="S157" s="37" t="n">
        <v>4.438</v>
      </c>
      <c r="T157" s="35" t="n">
        <v>126.43</v>
      </c>
      <c r="U157" s="36" t="s">
        <v>39</v>
      </c>
      <c r="V157" s="37" t="n">
        <v>30.35</v>
      </c>
      <c r="W157" s="38" t="s">
        <v>203</v>
      </c>
      <c r="X157" s="39"/>
      <c r="Y157" s="37"/>
      <c r="Z157" s="38" t="s">
        <v>204</v>
      </c>
      <c r="AA157" s="39"/>
      <c r="AB157" s="37"/>
      <c r="AC157" s="43"/>
      <c r="AD157" s="43"/>
      <c r="AE157" s="43"/>
    </row>
    <row r="158" customFormat="false" ht="34.55" hidden="false" customHeight="true" outlineLevel="0" collapsed="false">
      <c r="A158" s="30"/>
      <c r="B158" s="30"/>
      <c r="C158" s="30"/>
      <c r="D158" s="30"/>
      <c r="E158" s="30"/>
      <c r="F158" s="34"/>
      <c r="G158" s="24" t="s">
        <v>111</v>
      </c>
      <c r="H158" s="123" t="str">
        <f aca="false">"&lt;"&amp;ROUND(RIGHT(H157,LEN(H157)-1)*81/1000,2)&amp;" ppb"</f>
        <v>&lt;0.11 ppb</v>
      </c>
      <c r="I158" s="36"/>
      <c r="J158" s="46"/>
      <c r="K158" s="123" t="str">
        <f aca="false">"&lt;"&amp;ROUND(RIGHT(K157,LEN(K157)-1)*81/1000,2)&amp;" ppb"</f>
        <v>&lt;7.61 ppb</v>
      </c>
      <c r="L158" s="36"/>
      <c r="M158" s="46"/>
      <c r="N158" s="123" t="str">
        <f aca="false">"&lt;"&amp;ROUND(RIGHT(N157,LEN(N157)-1)*1760/1000,2)&amp;" ppb"</f>
        <v>&lt;4.82 ppb</v>
      </c>
      <c r="O158" s="36"/>
      <c r="P158" s="125"/>
      <c r="Q158" s="123" t="str">
        <f aca="false">ROUND(Q157*246/1000,2)&amp;" ppb"</f>
        <v>5.22 ppb</v>
      </c>
      <c r="R158" s="36" t="s">
        <v>39</v>
      </c>
      <c r="S158" s="125" t="str">
        <f aca="false">ROUND(S157*246/1000,2)&amp;" ppb"</f>
        <v>1.09 ppb</v>
      </c>
      <c r="T158" s="123" t="str">
        <f aca="false">ROUND(T157*32300/1000000,2)&amp;" ppm"</f>
        <v>4.08 ppm</v>
      </c>
      <c r="U158" s="36" t="s">
        <v>39</v>
      </c>
      <c r="V158" s="125" t="str">
        <f aca="false">ROUND(V157*32300/1000000,2)&amp;" ppm"</f>
        <v>0.98 ppm</v>
      </c>
      <c r="W158" s="45"/>
      <c r="X158" s="36"/>
      <c r="Y158" s="46"/>
      <c r="Z158" s="45"/>
      <c r="AA158" s="36"/>
      <c r="AB158" s="46"/>
      <c r="AC158" s="47"/>
      <c r="AD158" s="36"/>
      <c r="AE158" s="48"/>
    </row>
    <row r="159" customFormat="false" ht="32.35" hidden="false" customHeight="true" outlineLevel="0" collapsed="false">
      <c r="A159" s="30"/>
      <c r="B159" s="30"/>
      <c r="C159" s="49"/>
      <c r="D159" s="30"/>
      <c r="E159" s="30"/>
      <c r="F159" s="34"/>
      <c r="G159" s="50" t="s">
        <v>27</v>
      </c>
      <c r="H159" s="51" t="s">
        <v>41</v>
      </c>
      <c r="I159" s="51"/>
      <c r="J159" s="51"/>
      <c r="K159" s="25"/>
      <c r="L159" s="26" t="s">
        <v>42</v>
      </c>
      <c r="M159" s="27"/>
      <c r="N159" s="52"/>
      <c r="O159" s="26" t="s">
        <v>43</v>
      </c>
      <c r="P159" s="53"/>
      <c r="Q159" s="52"/>
      <c r="R159" s="26" t="s">
        <v>44</v>
      </c>
      <c r="S159" s="53"/>
      <c r="T159" s="51"/>
      <c r="U159" s="51"/>
      <c r="V159" s="51"/>
      <c r="W159" s="28"/>
      <c r="X159" s="26"/>
      <c r="Y159" s="54"/>
      <c r="Z159" s="28"/>
      <c r="AA159" s="26"/>
      <c r="AB159" s="54"/>
      <c r="AC159" s="25"/>
      <c r="AD159" s="26"/>
      <c r="AE159" s="27"/>
    </row>
    <row r="160" customFormat="false" ht="25.25" hidden="false" customHeight="true" outlineLevel="0" collapsed="false">
      <c r="A160" s="30"/>
      <c r="B160" s="30"/>
      <c r="C160" s="49"/>
      <c r="D160" s="30"/>
      <c r="E160" s="30"/>
      <c r="F160" s="34"/>
      <c r="G160" s="24" t="s">
        <v>107</v>
      </c>
      <c r="H160" s="93" t="s">
        <v>205</v>
      </c>
      <c r="I160" s="36"/>
      <c r="J160" s="59"/>
      <c r="K160" s="38" t="s">
        <v>206</v>
      </c>
      <c r="L160" s="39"/>
      <c r="M160" s="59"/>
      <c r="N160" s="38" t="s">
        <v>207</v>
      </c>
      <c r="O160" s="39"/>
      <c r="P160" s="37"/>
      <c r="Q160" s="35" t="n">
        <v>13.61</v>
      </c>
      <c r="R160" s="60" t="s">
        <v>39</v>
      </c>
      <c r="S160" s="37" t="n">
        <v>6.618</v>
      </c>
      <c r="T160" s="35"/>
      <c r="U160" s="39"/>
      <c r="V160" s="37"/>
      <c r="W160" s="35"/>
      <c r="X160" s="39"/>
      <c r="Y160" s="37"/>
      <c r="Z160" s="35"/>
      <c r="AA160" s="39"/>
      <c r="AB160" s="37"/>
      <c r="AC160" s="47"/>
      <c r="AD160" s="36"/>
      <c r="AE160" s="48"/>
    </row>
    <row r="161" customFormat="false" ht="29.85" hidden="false" customHeight="true" outlineLevel="0" collapsed="false">
      <c r="A161" s="55"/>
      <c r="B161" s="55"/>
      <c r="C161" s="56"/>
      <c r="D161" s="55"/>
      <c r="E161" s="55"/>
      <c r="F161" s="57"/>
      <c r="G161" s="24" t="s">
        <v>111</v>
      </c>
      <c r="H161" s="123" t="str">
        <f aca="false">"&lt;"&amp;ROUND(RIGHT(H160,LEN(H160)-1)*81/1000,2)&amp;" ppb"</f>
        <v>&lt;34.33 ppb</v>
      </c>
      <c r="I161" s="36"/>
      <c r="J161" s="46"/>
      <c r="K161" s="58"/>
      <c r="L161" s="39"/>
      <c r="M161" s="59"/>
      <c r="N161" s="40"/>
      <c r="O161" s="36"/>
      <c r="P161" s="42"/>
      <c r="Q161" s="123" t="str">
        <f aca="false">ROUND(Q160*246/1000,2)&amp;" ppb"</f>
        <v>3.35 ppb</v>
      </c>
      <c r="R161" s="36" t="s">
        <v>39</v>
      </c>
      <c r="S161" s="125" t="str">
        <f aca="false">ROUND(S160*246/1000,2)&amp;" ppb"</f>
        <v>1.63 ppb</v>
      </c>
      <c r="T161" s="123"/>
      <c r="U161" s="39"/>
      <c r="V161" s="37"/>
      <c r="W161" s="45"/>
      <c r="X161" s="36"/>
      <c r="Y161" s="46"/>
      <c r="Z161" s="45"/>
      <c r="AA161" s="36"/>
      <c r="AB161" s="46"/>
      <c r="AC161" s="47"/>
      <c r="AD161" s="36"/>
      <c r="AE161" s="48"/>
    </row>
    <row r="162" customFormat="false" ht="34.3" hidden="false" customHeight="true" outlineLevel="0" collapsed="false">
      <c r="A162" s="139" t="s">
        <v>208</v>
      </c>
      <c r="B162" s="62" t="s">
        <v>209</v>
      </c>
      <c r="C162" s="136" t="s">
        <v>210</v>
      </c>
      <c r="D162" s="64" t="n">
        <v>3.923</v>
      </c>
      <c r="E162" s="94" t="n">
        <v>240212</v>
      </c>
      <c r="F162" s="66" t="n">
        <v>45334</v>
      </c>
      <c r="G162" s="67" t="s">
        <v>27</v>
      </c>
      <c r="H162" s="25"/>
      <c r="I162" s="26" t="s">
        <v>28</v>
      </c>
      <c r="J162" s="27"/>
      <c r="K162" s="25"/>
      <c r="L162" s="26" t="s">
        <v>29</v>
      </c>
      <c r="M162" s="27"/>
      <c r="N162" s="25"/>
      <c r="O162" s="26" t="s">
        <v>30</v>
      </c>
      <c r="P162" s="27"/>
      <c r="Q162" s="25"/>
      <c r="R162" s="26" t="s">
        <v>31</v>
      </c>
      <c r="S162" s="27"/>
      <c r="T162" s="28"/>
      <c r="U162" s="26" t="s">
        <v>32</v>
      </c>
      <c r="V162" s="27"/>
      <c r="W162" s="25"/>
      <c r="X162" s="26" t="s">
        <v>33</v>
      </c>
      <c r="Y162" s="27"/>
      <c r="Z162" s="25"/>
      <c r="AA162" s="26" t="s">
        <v>34</v>
      </c>
      <c r="AB162" s="27"/>
      <c r="AC162" s="29" t="s">
        <v>35</v>
      </c>
      <c r="AD162" s="29"/>
      <c r="AE162" s="29"/>
    </row>
    <row r="163" customFormat="false" ht="27.45" hidden="false" customHeight="true" outlineLevel="0" collapsed="false">
      <c r="A163" s="68" t="s">
        <v>211</v>
      </c>
      <c r="B163" s="68" t="s">
        <v>212</v>
      </c>
      <c r="C163" s="68"/>
      <c r="D163" s="68"/>
      <c r="E163" s="68"/>
      <c r="F163" s="71" t="n">
        <v>45338</v>
      </c>
      <c r="G163" s="67" t="s">
        <v>107</v>
      </c>
      <c r="H163" s="72" t="n">
        <v>35.48</v>
      </c>
      <c r="I163" s="73" t="s">
        <v>39</v>
      </c>
      <c r="J163" s="74" t="n">
        <v>11.31</v>
      </c>
      <c r="K163" s="96" t="s">
        <v>213</v>
      </c>
      <c r="L163" s="73"/>
      <c r="M163" s="74"/>
      <c r="N163" s="96" t="s">
        <v>214</v>
      </c>
      <c r="O163" s="73"/>
      <c r="P163" s="74"/>
      <c r="Q163" s="72" t="n">
        <v>10.19</v>
      </c>
      <c r="R163" s="73" t="s">
        <v>39</v>
      </c>
      <c r="S163" s="74" t="n">
        <v>8.433</v>
      </c>
      <c r="T163" s="72" t="n">
        <v>336360</v>
      </c>
      <c r="U163" s="73" t="s">
        <v>39</v>
      </c>
      <c r="V163" s="74" t="n">
        <v>17220</v>
      </c>
      <c r="W163" s="72" t="n">
        <v>70.551</v>
      </c>
      <c r="X163" s="91" t="s">
        <v>39</v>
      </c>
      <c r="Y163" s="74" t="n">
        <v>16.09</v>
      </c>
      <c r="Z163" s="72" t="n">
        <v>14.02</v>
      </c>
      <c r="AA163" s="73" t="s">
        <v>39</v>
      </c>
      <c r="AB163" s="74" t="n">
        <v>14.4</v>
      </c>
      <c r="AC163" s="78"/>
      <c r="AD163" s="78"/>
      <c r="AE163" s="78"/>
    </row>
    <row r="164" customFormat="false" ht="28.4" hidden="false" customHeight="true" outlineLevel="0" collapsed="false">
      <c r="A164" s="68"/>
      <c r="B164" s="68"/>
      <c r="C164" s="68"/>
      <c r="D164" s="68"/>
      <c r="E164" s="68"/>
      <c r="F164" s="71"/>
      <c r="G164" s="67" t="s">
        <v>111</v>
      </c>
      <c r="H164" s="131" t="str">
        <f aca="false">ROUND(H163*81/1000,2)&amp;" ppb"</f>
        <v>2.87 ppb</v>
      </c>
      <c r="I164" s="73" t="s">
        <v>39</v>
      </c>
      <c r="J164" s="132" t="str">
        <f aca="false">ROUND(J163*81/1000,2)&amp;" ppb"</f>
        <v>0.92 ppb</v>
      </c>
      <c r="K164" s="131" t="str">
        <f aca="false">"&lt;"&amp;ROUND(RIGHT(K163,LEN(K163)-1)*81/1000,2)&amp;" ppb"</f>
        <v>&lt;22.69 ppb</v>
      </c>
      <c r="L164" s="73"/>
      <c r="M164" s="80"/>
      <c r="N164" s="131" t="str">
        <f aca="false">"&lt;"&amp;ROUND(RIGHT(N163,LEN(N163)-1)*1760/1000,2)&amp;" ppb"</f>
        <v>&lt;14.22 ppb</v>
      </c>
      <c r="O164" s="73"/>
      <c r="P164" s="132"/>
      <c r="Q164" s="131" t="str">
        <f aca="false">ROUND(Q163*246/1000,2)&amp;" ppb"</f>
        <v>2.51 ppb</v>
      </c>
      <c r="R164" s="73" t="s">
        <v>39</v>
      </c>
      <c r="S164" s="132" t="str">
        <f aca="false">ROUND(S163*246/1000,2)&amp;" ppb"</f>
        <v>2.07 ppb</v>
      </c>
      <c r="T164" s="131" t="str">
        <f aca="false">ROUND(T163*32300/1000000,2)&amp;" ppm"</f>
        <v>10864.43 ppm</v>
      </c>
      <c r="U164" s="73" t="s">
        <v>39</v>
      </c>
      <c r="V164" s="132" t="str">
        <f aca="false">ROUND(V163*32300/1000000,2)&amp;" ppm"</f>
        <v>556.21 ppm</v>
      </c>
      <c r="W164" s="79"/>
      <c r="X164" s="73"/>
      <c r="Y164" s="80"/>
      <c r="Z164" s="79"/>
      <c r="AA164" s="73"/>
      <c r="AB164" s="80"/>
      <c r="AC164" s="82"/>
      <c r="AD164" s="73"/>
      <c r="AE164" s="83"/>
    </row>
    <row r="165" customFormat="false" ht="30" hidden="false" customHeight="true" outlineLevel="0" collapsed="false">
      <c r="A165" s="68"/>
      <c r="B165" s="68" t="s">
        <v>215</v>
      </c>
      <c r="C165" s="68"/>
      <c r="D165" s="68"/>
      <c r="E165" s="68"/>
      <c r="F165" s="71"/>
      <c r="G165" s="85" t="s">
        <v>27</v>
      </c>
      <c r="H165" s="51" t="s">
        <v>41</v>
      </c>
      <c r="I165" s="51"/>
      <c r="J165" s="51"/>
      <c r="K165" s="25"/>
      <c r="L165" s="26" t="s">
        <v>42</v>
      </c>
      <c r="M165" s="27"/>
      <c r="N165" s="52"/>
      <c r="O165" s="26" t="s">
        <v>216</v>
      </c>
      <c r="P165" s="53"/>
      <c r="Q165" s="52"/>
      <c r="R165" s="26" t="s">
        <v>44</v>
      </c>
      <c r="S165" s="53"/>
      <c r="T165" s="28"/>
      <c r="U165" s="26"/>
      <c r="V165" s="54"/>
      <c r="W165" s="28"/>
      <c r="X165" s="26"/>
      <c r="Y165" s="54"/>
      <c r="Z165" s="28"/>
      <c r="AA165" s="26"/>
      <c r="AB165" s="54"/>
      <c r="AC165" s="25"/>
      <c r="AD165" s="26"/>
      <c r="AE165" s="27"/>
    </row>
    <row r="166" customFormat="false" ht="27.6" hidden="false" customHeight="true" outlineLevel="0" collapsed="false">
      <c r="A166" s="140"/>
      <c r="B166" s="140"/>
      <c r="C166" s="68"/>
      <c r="D166" s="68"/>
      <c r="E166" s="68"/>
      <c r="F166" s="71"/>
      <c r="G166" s="67" t="s">
        <v>107</v>
      </c>
      <c r="H166" s="96" t="s">
        <v>217</v>
      </c>
      <c r="I166" s="91"/>
      <c r="J166" s="74"/>
      <c r="K166" s="96" t="s">
        <v>218</v>
      </c>
      <c r="L166" s="91"/>
      <c r="M166" s="90"/>
      <c r="N166" s="72" t="n">
        <v>37.266</v>
      </c>
      <c r="O166" s="91" t="s">
        <v>39</v>
      </c>
      <c r="P166" s="74" t="n">
        <v>14.12</v>
      </c>
      <c r="Q166" s="72" t="n">
        <v>62.02</v>
      </c>
      <c r="R166" s="91" t="s">
        <v>39</v>
      </c>
      <c r="S166" s="74" t="n">
        <v>40.58</v>
      </c>
      <c r="T166" s="79"/>
      <c r="U166" s="141"/>
      <c r="V166" s="141"/>
      <c r="W166" s="79"/>
      <c r="X166" s="73"/>
      <c r="Y166" s="74"/>
      <c r="Z166" s="82"/>
      <c r="AA166" s="73"/>
      <c r="AB166" s="83"/>
      <c r="AC166" s="79"/>
      <c r="AD166" s="73"/>
      <c r="AE166" s="74"/>
    </row>
    <row r="167" customFormat="false" ht="29.2" hidden="false" customHeight="true" outlineLevel="0" collapsed="false">
      <c r="A167" s="142"/>
      <c r="B167" s="142"/>
      <c r="C167" s="86"/>
      <c r="D167" s="86"/>
      <c r="E167" s="86"/>
      <c r="F167" s="88"/>
      <c r="G167" s="67" t="s">
        <v>111</v>
      </c>
      <c r="H167" s="131" t="str">
        <f aca="false">"&lt;"&amp;ROUND(RIGHT(H166,LEN(H166)-1)*81/1000,2)&amp;" ppb"</f>
        <v>&lt;9.59 ppb</v>
      </c>
      <c r="I167" s="73"/>
      <c r="J167" s="80"/>
      <c r="K167" s="79"/>
      <c r="L167" s="91"/>
      <c r="M167" s="80"/>
      <c r="N167" s="72"/>
      <c r="O167" s="73"/>
      <c r="P167" s="74"/>
      <c r="Q167" s="131" t="str">
        <f aca="false">ROUND(Q166*246/1000,2)&amp;" ppb"</f>
        <v>15.26 ppb</v>
      </c>
      <c r="R167" s="73" t="s">
        <v>39</v>
      </c>
      <c r="S167" s="132" t="str">
        <f aca="false">ROUND(S166*246/1000,2)&amp;" ppb"</f>
        <v>9.98 ppb</v>
      </c>
      <c r="T167" s="79"/>
      <c r="U167" s="80"/>
      <c r="V167" s="80"/>
      <c r="W167" s="72"/>
      <c r="X167" s="73"/>
      <c r="Y167" s="80"/>
      <c r="Z167" s="82"/>
      <c r="AA167" s="80"/>
      <c r="AB167" s="80"/>
      <c r="AC167" s="79"/>
      <c r="AD167" s="73"/>
      <c r="AE167" s="80"/>
    </row>
    <row r="168" customFormat="false" ht="34.3" hidden="false" customHeight="true" outlineLevel="0" collapsed="false">
      <c r="A168" s="138" t="s">
        <v>219</v>
      </c>
      <c r="B168" s="20" t="s">
        <v>220</v>
      </c>
      <c r="C168" s="135" t="s">
        <v>221</v>
      </c>
      <c r="D168" s="21" t="n">
        <v>9.972</v>
      </c>
      <c r="E168" s="92" t="n">
        <v>240216</v>
      </c>
      <c r="F168" s="23" t="n">
        <v>45338</v>
      </c>
      <c r="G168" s="24" t="s">
        <v>27</v>
      </c>
      <c r="H168" s="25"/>
      <c r="I168" s="26" t="s">
        <v>28</v>
      </c>
      <c r="J168" s="27"/>
      <c r="K168" s="25"/>
      <c r="L168" s="26" t="s">
        <v>29</v>
      </c>
      <c r="M168" s="27"/>
      <c r="N168" s="25"/>
      <c r="O168" s="26" t="s">
        <v>30</v>
      </c>
      <c r="P168" s="27"/>
      <c r="Q168" s="25"/>
      <c r="R168" s="26" t="s">
        <v>31</v>
      </c>
      <c r="S168" s="27"/>
      <c r="T168" s="28"/>
      <c r="U168" s="26" t="s">
        <v>32</v>
      </c>
      <c r="V168" s="27"/>
      <c r="W168" s="25"/>
      <c r="X168" s="26" t="s">
        <v>33</v>
      </c>
      <c r="Y168" s="27"/>
      <c r="Z168" s="25"/>
      <c r="AA168" s="26" t="s">
        <v>34</v>
      </c>
      <c r="AB168" s="27"/>
      <c r="AC168" s="29" t="s">
        <v>35</v>
      </c>
      <c r="AD168" s="29"/>
      <c r="AE168" s="29"/>
    </row>
    <row r="169" customFormat="false" ht="25.25" hidden="false" customHeight="true" outlineLevel="0" collapsed="false">
      <c r="A169" s="30" t="s">
        <v>222</v>
      </c>
      <c r="B169" s="30"/>
      <c r="C169" s="30"/>
      <c r="D169" s="30"/>
      <c r="E169" s="30"/>
      <c r="F169" s="34" t="n">
        <v>45348</v>
      </c>
      <c r="G169" s="24" t="s">
        <v>107</v>
      </c>
      <c r="H169" s="35" t="n">
        <v>765.5</v>
      </c>
      <c r="I169" s="36" t="s">
        <v>39</v>
      </c>
      <c r="J169" s="37" t="n">
        <v>19.16</v>
      </c>
      <c r="K169" s="35" t="n">
        <v>1350</v>
      </c>
      <c r="L169" s="36" t="s">
        <v>39</v>
      </c>
      <c r="M169" s="37" t="n">
        <v>111.2</v>
      </c>
      <c r="N169" s="35" t="n">
        <v>30.87</v>
      </c>
      <c r="O169" s="36" t="s">
        <v>39</v>
      </c>
      <c r="P169" s="37" t="n">
        <v>2.585</v>
      </c>
      <c r="Q169" s="35" t="n">
        <v>1367</v>
      </c>
      <c r="R169" s="36" t="s">
        <v>39</v>
      </c>
      <c r="S169" s="37" t="n">
        <v>37.22</v>
      </c>
      <c r="T169" s="35" t="n">
        <v>20995</v>
      </c>
      <c r="U169" s="36" t="s">
        <v>39</v>
      </c>
      <c r="V169" s="37" t="n">
        <v>1085</v>
      </c>
      <c r="W169" s="38" t="s">
        <v>223</v>
      </c>
      <c r="X169" s="39"/>
      <c r="Y169" s="37"/>
      <c r="Z169" s="38" t="s">
        <v>224</v>
      </c>
      <c r="AA169" s="39"/>
      <c r="AB169" s="37"/>
      <c r="AC169" s="43"/>
      <c r="AD169" s="43"/>
      <c r="AE169" s="43"/>
    </row>
    <row r="170" customFormat="false" ht="34.55" hidden="false" customHeight="true" outlineLevel="0" collapsed="false">
      <c r="A170" s="30"/>
      <c r="B170" s="30" t="s">
        <v>225</v>
      </c>
      <c r="C170" s="30"/>
      <c r="D170" s="30"/>
      <c r="E170" s="30"/>
      <c r="F170" s="34"/>
      <c r="G170" s="24" t="s">
        <v>111</v>
      </c>
      <c r="H170" s="123" t="str">
        <f aca="false">ROUND(H169*81/1000,2)&amp;" ppb"</f>
        <v>62.01 ppb</v>
      </c>
      <c r="I170" s="36" t="s">
        <v>39</v>
      </c>
      <c r="J170" s="125" t="str">
        <f aca="false">ROUND(J169*81/1000,2)&amp;" ppb"</f>
        <v>1.55 ppb</v>
      </c>
      <c r="K170" s="123" t="str">
        <f aca="false">ROUND(K169*81/1000,2)&amp;" ppb"</f>
        <v>109.35 ppb</v>
      </c>
      <c r="L170" s="36" t="s">
        <v>39</v>
      </c>
      <c r="M170" s="125" t="str">
        <f aca="false">ROUND(M169*81/1000,2)&amp;" ppb"</f>
        <v>9.01 ppb</v>
      </c>
      <c r="N170" s="123" t="str">
        <f aca="false">ROUND(N169*1760/1000,2)&amp;" ppb"</f>
        <v>54.33 ppb</v>
      </c>
      <c r="O170" s="36" t="s">
        <v>39</v>
      </c>
      <c r="P170" s="125" t="str">
        <f aca="false">ROUND(P169*1760/1000,2)&amp;" ppb"</f>
        <v>4.55 ppb</v>
      </c>
      <c r="Q170" s="123" t="str">
        <f aca="false">ROUND(Q169*246/1000,2)&amp;" ppb"</f>
        <v>336.28 ppb</v>
      </c>
      <c r="R170" s="36" t="s">
        <v>39</v>
      </c>
      <c r="S170" s="125" t="str">
        <f aca="false">ROUND(S169*246/1000,2)&amp;" ppb"</f>
        <v>9.16 ppb</v>
      </c>
      <c r="T170" s="123" t="str">
        <f aca="false">ROUND(T169*32300/1000000,2)&amp;" ppm"</f>
        <v>678.14 ppm</v>
      </c>
      <c r="U170" s="36" t="s">
        <v>39</v>
      </c>
      <c r="V170" s="125" t="str">
        <f aca="false">ROUND(V169*32300/1000000,2)&amp;" ppm"</f>
        <v>35.05 ppm</v>
      </c>
      <c r="W170" s="45"/>
      <c r="X170" s="36"/>
      <c r="Y170" s="46"/>
      <c r="Z170" s="45"/>
      <c r="AA170" s="36"/>
      <c r="AB170" s="46"/>
      <c r="AC170" s="47"/>
      <c r="AD170" s="36"/>
      <c r="AE170" s="48"/>
    </row>
    <row r="171" customFormat="false" ht="32.35" hidden="false" customHeight="true" outlineLevel="0" collapsed="false">
      <c r="A171" s="30"/>
      <c r="B171" s="30"/>
      <c r="C171" s="49"/>
      <c r="D171" s="30"/>
      <c r="E171" s="30"/>
      <c r="F171" s="34"/>
      <c r="G171" s="50" t="s">
        <v>27</v>
      </c>
      <c r="H171" s="51" t="s">
        <v>41</v>
      </c>
      <c r="I171" s="51"/>
      <c r="J171" s="51"/>
      <c r="K171" s="25"/>
      <c r="L171" s="26" t="s">
        <v>42</v>
      </c>
      <c r="M171" s="27"/>
      <c r="N171" s="52"/>
      <c r="O171" s="26" t="s">
        <v>43</v>
      </c>
      <c r="P171" s="53"/>
      <c r="Q171" s="52"/>
      <c r="R171" s="26" t="s">
        <v>44</v>
      </c>
      <c r="S171" s="53"/>
      <c r="T171" s="51"/>
      <c r="U171" s="51"/>
      <c r="V171" s="51"/>
      <c r="W171" s="28"/>
      <c r="X171" s="26"/>
      <c r="Y171" s="54"/>
      <c r="Z171" s="28"/>
      <c r="AA171" s="26"/>
      <c r="AB171" s="54"/>
      <c r="AC171" s="25"/>
      <c r="AD171" s="26"/>
      <c r="AE171" s="27"/>
    </row>
    <row r="172" customFormat="false" ht="25.25" hidden="false" customHeight="true" outlineLevel="0" collapsed="false">
      <c r="A172" s="30"/>
      <c r="B172" s="30"/>
      <c r="C172" s="49"/>
      <c r="D172" s="30"/>
      <c r="E172" s="30"/>
      <c r="F172" s="34"/>
      <c r="G172" s="24" t="s">
        <v>107</v>
      </c>
      <c r="H172" s="38" t="s">
        <v>226</v>
      </c>
      <c r="I172" s="36"/>
      <c r="J172" s="59"/>
      <c r="K172" s="35" t="n">
        <v>32.243</v>
      </c>
      <c r="L172" s="60" t="s">
        <v>39</v>
      </c>
      <c r="M172" s="59" t="n">
        <v>26.84</v>
      </c>
      <c r="N172" s="35" t="n">
        <v>9.0119</v>
      </c>
      <c r="O172" s="60" t="s">
        <v>39</v>
      </c>
      <c r="P172" s="37" t="n">
        <v>3.254</v>
      </c>
      <c r="Q172" s="35" t="n">
        <v>1402</v>
      </c>
      <c r="R172" s="60" t="s">
        <v>39</v>
      </c>
      <c r="S172" s="37" t="n">
        <v>40.4</v>
      </c>
      <c r="T172" s="35"/>
      <c r="U172" s="39"/>
      <c r="V172" s="37"/>
      <c r="W172" s="35"/>
      <c r="X172" s="39"/>
      <c r="Y172" s="37"/>
      <c r="Z172" s="35"/>
      <c r="AA172" s="39"/>
      <c r="AB172" s="37"/>
      <c r="AC172" s="47"/>
      <c r="AD172" s="36"/>
      <c r="AE172" s="48"/>
    </row>
    <row r="173" customFormat="false" ht="29.85" hidden="false" customHeight="true" outlineLevel="0" collapsed="false">
      <c r="A173" s="55"/>
      <c r="B173" s="55"/>
      <c r="C173" s="56"/>
      <c r="D173" s="55"/>
      <c r="E173" s="55"/>
      <c r="F173" s="57"/>
      <c r="G173" s="24" t="s">
        <v>111</v>
      </c>
      <c r="H173" s="123" t="str">
        <f aca="false">"&lt;"&amp;ROUND(RIGHT(H172,LEN(H172)-1)*81/1000,2)&amp;" ppb"</f>
        <v>&lt;9.62 ppb</v>
      </c>
      <c r="I173" s="36"/>
      <c r="J173" s="46"/>
      <c r="K173" s="58"/>
      <c r="L173" s="39"/>
      <c r="M173" s="59"/>
      <c r="N173" s="40"/>
      <c r="O173" s="36"/>
      <c r="P173" s="42"/>
      <c r="Q173" s="123" t="str">
        <f aca="false">ROUND(Q172*246/1000,2)&amp;" ppb"</f>
        <v>344.89 ppb</v>
      </c>
      <c r="R173" s="36" t="s">
        <v>39</v>
      </c>
      <c r="S173" s="125" t="str">
        <f aca="false">ROUND(S172*246/1000,2)&amp;" ppb"</f>
        <v>9.94 ppb</v>
      </c>
      <c r="T173" s="123"/>
      <c r="U173" s="39"/>
      <c r="V173" s="37"/>
      <c r="W173" s="45"/>
      <c r="X173" s="36"/>
      <c r="Y173" s="46"/>
      <c r="Z173" s="45"/>
      <c r="AA173" s="36"/>
      <c r="AB173" s="46"/>
      <c r="AC173" s="47"/>
      <c r="AD173" s="36"/>
      <c r="AE173" s="48"/>
    </row>
    <row r="174" customFormat="false" ht="34.3" hidden="false" customHeight="true" outlineLevel="0" collapsed="false">
      <c r="A174" s="139" t="s">
        <v>227</v>
      </c>
      <c r="B174" s="62" t="s">
        <v>228</v>
      </c>
      <c r="C174" s="136" t="s">
        <v>229</v>
      </c>
      <c r="D174" s="65" t="n">
        <v>5.021</v>
      </c>
      <c r="E174" s="99" t="n">
        <v>240425</v>
      </c>
      <c r="F174" s="66" t="n">
        <v>45407</v>
      </c>
      <c r="G174" s="67" t="s">
        <v>27</v>
      </c>
      <c r="H174" s="25"/>
      <c r="I174" s="26" t="s">
        <v>28</v>
      </c>
      <c r="J174" s="27"/>
      <c r="K174" s="25"/>
      <c r="L174" s="26" t="s">
        <v>29</v>
      </c>
      <c r="M174" s="27"/>
      <c r="N174" s="25"/>
      <c r="O174" s="26" t="s">
        <v>30</v>
      </c>
      <c r="P174" s="27"/>
      <c r="Q174" s="25"/>
      <c r="R174" s="26" t="s">
        <v>31</v>
      </c>
      <c r="S174" s="27"/>
      <c r="T174" s="28"/>
      <c r="U174" s="26" t="s">
        <v>32</v>
      </c>
      <c r="V174" s="27"/>
      <c r="W174" s="25"/>
      <c r="X174" s="26" t="s">
        <v>33</v>
      </c>
      <c r="Y174" s="27"/>
      <c r="Z174" s="25"/>
      <c r="AA174" s="26" t="s">
        <v>34</v>
      </c>
      <c r="AB174" s="27"/>
      <c r="AC174" s="29" t="s">
        <v>35</v>
      </c>
      <c r="AD174" s="29"/>
      <c r="AE174" s="29"/>
    </row>
    <row r="175" customFormat="false" ht="27.45" hidden="false" customHeight="true" outlineLevel="0" collapsed="false">
      <c r="A175" s="68" t="s">
        <v>230</v>
      </c>
      <c r="B175" s="68" t="s">
        <v>231</v>
      </c>
      <c r="C175" s="68"/>
      <c r="D175" s="68"/>
      <c r="E175" s="68"/>
      <c r="F175" s="71" t="n">
        <v>45412</v>
      </c>
      <c r="G175" s="67" t="s">
        <v>107</v>
      </c>
      <c r="H175" s="96" t="n">
        <v>746.7</v>
      </c>
      <c r="I175" s="73" t="s">
        <v>39</v>
      </c>
      <c r="J175" s="74" t="n">
        <v>26.5</v>
      </c>
      <c r="K175" s="96" t="n">
        <v>828.1</v>
      </c>
      <c r="L175" s="73" t="s">
        <v>39</v>
      </c>
      <c r="M175" s="74" t="n">
        <v>166</v>
      </c>
      <c r="N175" s="96" t="n">
        <v>26.74</v>
      </c>
      <c r="O175" s="73" t="s">
        <v>39</v>
      </c>
      <c r="P175" s="74" t="n">
        <v>5.656</v>
      </c>
      <c r="Q175" s="96" t="n">
        <v>405.3</v>
      </c>
      <c r="R175" s="73" t="s">
        <v>39</v>
      </c>
      <c r="S175" s="74" t="n">
        <v>21.14</v>
      </c>
      <c r="T175" s="96" t="n">
        <v>243680</v>
      </c>
      <c r="U175" s="73" t="s">
        <v>39</v>
      </c>
      <c r="V175" s="74" t="n">
        <v>12480</v>
      </c>
      <c r="W175" s="96" t="n">
        <v>113.43</v>
      </c>
      <c r="X175" s="91" t="s">
        <v>39</v>
      </c>
      <c r="Y175" s="74" t="n">
        <v>15.56</v>
      </c>
      <c r="Z175" s="96" t="s">
        <v>232</v>
      </c>
      <c r="AA175" s="73"/>
      <c r="AB175" s="74"/>
      <c r="AC175" s="78"/>
      <c r="AD175" s="78"/>
      <c r="AE175" s="78"/>
    </row>
    <row r="176" customFormat="false" ht="28.4" hidden="false" customHeight="true" outlineLevel="0" collapsed="false">
      <c r="A176" s="68"/>
      <c r="B176" s="68"/>
      <c r="C176" s="68"/>
      <c r="D176" s="68"/>
      <c r="E176" s="68"/>
      <c r="F176" s="71"/>
      <c r="G176" s="67" t="s">
        <v>111</v>
      </c>
      <c r="H176" s="131" t="str">
        <f aca="false">ROUND(H175*81/1000,2)&amp;" ppb"</f>
        <v>60.48 ppb</v>
      </c>
      <c r="I176" s="73" t="s">
        <v>39</v>
      </c>
      <c r="J176" s="132" t="str">
        <f aca="false">ROUND(J175*81/1000,2)&amp;" ppb"</f>
        <v>2.15 ppb</v>
      </c>
      <c r="K176" s="131" t="str">
        <f aca="false">ROUND(K175*81/1000,2)&amp;" ppb"</f>
        <v>67.08 ppb</v>
      </c>
      <c r="L176" s="73" t="s">
        <v>39</v>
      </c>
      <c r="M176" s="132" t="str">
        <f aca="false">ROUND(M175*81/1000,2)&amp;" ppb"</f>
        <v>13.45 ppb</v>
      </c>
      <c r="N176" s="131" t="str">
        <f aca="false">ROUND(N175*1760/1000,2)&amp;" ppb"</f>
        <v>47.06 ppb</v>
      </c>
      <c r="O176" s="73" t="s">
        <v>39</v>
      </c>
      <c r="P176" s="132" t="str">
        <f aca="false">ROUND(P175*1760/1000,2)&amp;" ppb"</f>
        <v>9.95 ppb</v>
      </c>
      <c r="Q176" s="131" t="str">
        <f aca="false">ROUND(Q175*246/1000,2)&amp;" ppb"</f>
        <v>99.7 ppb</v>
      </c>
      <c r="R176" s="73" t="s">
        <v>39</v>
      </c>
      <c r="S176" s="132" t="str">
        <f aca="false">ROUND(S175*246/1000,2)&amp;" ppb"</f>
        <v>5.2 ppb</v>
      </c>
      <c r="T176" s="131" t="str">
        <f aca="false">ROUND(T175*32300/1000000,2)&amp;" ppm"</f>
        <v>7870.86 ppm</v>
      </c>
      <c r="U176" s="73" t="s">
        <v>39</v>
      </c>
      <c r="V176" s="132" t="str">
        <f aca="false">ROUND(V175*32300/1000000,2)&amp;" ppm"</f>
        <v>403.1 ppm</v>
      </c>
      <c r="W176" s="79"/>
      <c r="X176" s="73"/>
      <c r="Y176" s="81"/>
      <c r="Z176" s="79"/>
      <c r="AA176" s="73"/>
      <c r="AB176" s="81"/>
      <c r="AC176" s="82"/>
      <c r="AD176" s="73"/>
      <c r="AE176" s="83"/>
    </row>
    <row r="177" customFormat="false" ht="30" hidden="false" customHeight="true" outlineLevel="0" collapsed="false">
      <c r="A177" s="68"/>
      <c r="B177" s="68"/>
      <c r="C177" s="68"/>
      <c r="D177" s="68"/>
      <c r="E177" s="68"/>
      <c r="F177" s="71"/>
      <c r="G177" s="85" t="s">
        <v>27</v>
      </c>
      <c r="H177" s="51" t="s">
        <v>41</v>
      </c>
      <c r="I177" s="51"/>
      <c r="J177" s="51"/>
      <c r="K177" s="25"/>
      <c r="L177" s="26" t="s">
        <v>42</v>
      </c>
      <c r="M177" s="27"/>
      <c r="N177" s="52"/>
      <c r="O177" s="26" t="s">
        <v>216</v>
      </c>
      <c r="P177" s="53"/>
      <c r="Q177" s="52"/>
      <c r="R177" s="26" t="s">
        <v>44</v>
      </c>
      <c r="S177" s="53"/>
      <c r="T177" s="28"/>
      <c r="U177" s="26"/>
      <c r="V177" s="54"/>
      <c r="W177" s="28"/>
      <c r="X177" s="26"/>
      <c r="Y177" s="54"/>
      <c r="Z177" s="28"/>
      <c r="AA177" s="26"/>
      <c r="AB177" s="54"/>
      <c r="AC177" s="25"/>
      <c r="AD177" s="26"/>
      <c r="AE177" s="27"/>
    </row>
    <row r="178" customFormat="false" ht="27.6" hidden="false" customHeight="true" outlineLevel="0" collapsed="false">
      <c r="A178" s="140"/>
      <c r="B178" s="140"/>
      <c r="C178" s="68"/>
      <c r="D178" s="68"/>
      <c r="E178" s="68"/>
      <c r="F178" s="71"/>
      <c r="G178" s="67" t="s">
        <v>107</v>
      </c>
      <c r="H178" s="96" t="s">
        <v>233</v>
      </c>
      <c r="I178" s="91"/>
      <c r="J178" s="74"/>
      <c r="K178" s="96" t="s">
        <v>234</v>
      </c>
      <c r="L178" s="91"/>
      <c r="M178" s="90"/>
      <c r="N178" s="96" t="s">
        <v>235</v>
      </c>
      <c r="O178" s="91"/>
      <c r="P178" s="74"/>
      <c r="Q178" s="96" t="n">
        <v>897.3</v>
      </c>
      <c r="R178" s="91" t="s">
        <v>39</v>
      </c>
      <c r="S178" s="74" t="n">
        <v>49.21</v>
      </c>
      <c r="T178" s="79"/>
      <c r="U178" s="141"/>
      <c r="V178" s="141"/>
      <c r="W178" s="79"/>
      <c r="X178" s="73"/>
      <c r="Y178" s="74"/>
      <c r="Z178" s="82"/>
      <c r="AA178" s="73"/>
      <c r="AB178" s="83"/>
      <c r="AC178" s="79"/>
      <c r="AD178" s="73"/>
      <c r="AE178" s="74"/>
    </row>
    <row r="179" customFormat="false" ht="29.2" hidden="false" customHeight="true" outlineLevel="0" collapsed="false">
      <c r="A179" s="142"/>
      <c r="B179" s="142"/>
      <c r="C179" s="86"/>
      <c r="D179" s="86"/>
      <c r="E179" s="86"/>
      <c r="F179" s="88"/>
      <c r="G179" s="67" t="s">
        <v>111</v>
      </c>
      <c r="H179" s="131" t="str">
        <f aca="false">"&lt;"&amp;ROUND(RIGHT(H178,LEN(H178)-1)*81/1000,2)&amp;" ppb"</f>
        <v>&lt;11.24 ppb</v>
      </c>
      <c r="I179" s="73"/>
      <c r="J179" s="81"/>
      <c r="K179" s="79"/>
      <c r="L179" s="91"/>
      <c r="M179" s="81"/>
      <c r="N179" s="96"/>
      <c r="O179" s="73"/>
      <c r="P179" s="74"/>
      <c r="Q179" s="131" t="str">
        <f aca="false">ROUND(Q178*246/1000,2)&amp;" ppb"</f>
        <v>220.74 ppb</v>
      </c>
      <c r="R179" s="73" t="s">
        <v>39</v>
      </c>
      <c r="S179" s="132" t="str">
        <f aca="false">ROUND(S178*246/1000,2)&amp;" ppb"</f>
        <v>12.11 ppb</v>
      </c>
      <c r="T179" s="79"/>
      <c r="U179" s="80"/>
      <c r="V179" s="80"/>
      <c r="W179" s="96"/>
      <c r="X179" s="73"/>
      <c r="Y179" s="81"/>
      <c r="Z179" s="82"/>
      <c r="AA179" s="80"/>
      <c r="AB179" s="80"/>
      <c r="AC179" s="79"/>
      <c r="AD179" s="73"/>
      <c r="AE179" s="81"/>
    </row>
    <row r="180" customFormat="false" ht="34.3" hidden="false" customHeight="true" outlineLevel="0" collapsed="false">
      <c r="A180" s="138" t="s">
        <v>236</v>
      </c>
      <c r="B180" s="20" t="s">
        <v>237</v>
      </c>
      <c r="C180" s="135" t="s">
        <v>238</v>
      </c>
      <c r="D180" s="21" t="n">
        <v>6.951</v>
      </c>
      <c r="E180" s="143" t="n">
        <v>240430</v>
      </c>
      <c r="F180" s="23" t="n">
        <v>45412</v>
      </c>
      <c r="G180" s="24" t="s">
        <v>27</v>
      </c>
      <c r="H180" s="25"/>
      <c r="I180" s="26" t="s">
        <v>28</v>
      </c>
      <c r="J180" s="27"/>
      <c r="K180" s="25"/>
      <c r="L180" s="26" t="s">
        <v>29</v>
      </c>
      <c r="M180" s="27"/>
      <c r="N180" s="25"/>
      <c r="O180" s="26" t="s">
        <v>30</v>
      </c>
      <c r="P180" s="27"/>
      <c r="Q180" s="25"/>
      <c r="R180" s="26" t="s">
        <v>31</v>
      </c>
      <c r="S180" s="27"/>
      <c r="T180" s="28"/>
      <c r="U180" s="26" t="s">
        <v>32</v>
      </c>
      <c r="V180" s="27"/>
      <c r="W180" s="25"/>
      <c r="X180" s="26" t="s">
        <v>33</v>
      </c>
      <c r="Y180" s="27"/>
      <c r="Z180" s="25"/>
      <c r="AA180" s="26" t="s">
        <v>34</v>
      </c>
      <c r="AB180" s="27"/>
      <c r="AC180" s="29" t="s">
        <v>35</v>
      </c>
      <c r="AD180" s="29"/>
      <c r="AE180" s="29"/>
    </row>
    <row r="181" customFormat="false" ht="25.25" hidden="false" customHeight="true" outlineLevel="0" collapsed="false">
      <c r="A181" s="30" t="s">
        <v>239</v>
      </c>
      <c r="B181" s="30" t="s">
        <v>240</v>
      </c>
      <c r="C181" s="30"/>
      <c r="D181" s="30"/>
      <c r="E181" s="30"/>
      <c r="F181" s="34" t="n">
        <v>45419</v>
      </c>
      <c r="G181" s="24" t="s">
        <v>107</v>
      </c>
      <c r="H181" s="35" t="n">
        <v>1153</v>
      </c>
      <c r="I181" s="36" t="s">
        <v>39</v>
      </c>
      <c r="J181" s="37" t="n">
        <v>33.19</v>
      </c>
      <c r="K181" s="35" t="n">
        <v>874.1</v>
      </c>
      <c r="L181" s="36" t="s">
        <v>39</v>
      </c>
      <c r="M181" s="37" t="n">
        <v>151.1</v>
      </c>
      <c r="N181" s="35" t="n">
        <v>30.87</v>
      </c>
      <c r="O181" s="36" t="s">
        <v>39</v>
      </c>
      <c r="P181" s="37" t="n">
        <v>4.945</v>
      </c>
      <c r="Q181" s="35" t="n">
        <v>662.3</v>
      </c>
      <c r="R181" s="36" t="s">
        <v>39</v>
      </c>
      <c r="S181" s="37" t="n">
        <v>25.61</v>
      </c>
      <c r="T181" s="35" t="n">
        <v>209130</v>
      </c>
      <c r="U181" s="36" t="s">
        <v>39</v>
      </c>
      <c r="V181" s="37" t="n">
        <v>10710</v>
      </c>
      <c r="W181" s="35" t="n">
        <v>100.57</v>
      </c>
      <c r="X181" s="60" t="s">
        <v>39</v>
      </c>
      <c r="Y181" s="37" t="n">
        <v>13.01</v>
      </c>
      <c r="Z181" s="38" t="s">
        <v>241</v>
      </c>
      <c r="AA181" s="60"/>
      <c r="AB181" s="37"/>
      <c r="AC181" s="43"/>
      <c r="AD181" s="43"/>
      <c r="AE181" s="43"/>
    </row>
    <row r="182" customFormat="false" ht="34.55" hidden="false" customHeight="true" outlineLevel="0" collapsed="false">
      <c r="A182" s="30"/>
      <c r="B182" s="30"/>
      <c r="C182" s="30"/>
      <c r="D182" s="30"/>
      <c r="E182" s="30"/>
      <c r="F182" s="34"/>
      <c r="G182" s="24" t="s">
        <v>111</v>
      </c>
      <c r="H182" s="123" t="str">
        <f aca="false">ROUND(H181*81/1000,2)&amp;" ppb"</f>
        <v>93.39 ppb</v>
      </c>
      <c r="I182" s="36" t="s">
        <v>39</v>
      </c>
      <c r="J182" s="125" t="str">
        <f aca="false">ROUND(J181*81/1000,2)&amp;" ppb"</f>
        <v>2.69 ppb</v>
      </c>
      <c r="K182" s="123" t="str">
        <f aca="false">ROUND(K181*81/1000,2)&amp;" ppb"</f>
        <v>70.8 ppb</v>
      </c>
      <c r="L182" s="36" t="s">
        <v>39</v>
      </c>
      <c r="M182" s="125" t="str">
        <f aca="false">ROUND(M181*81/1000,2)&amp;" ppb"</f>
        <v>12.24 ppb</v>
      </c>
      <c r="N182" s="123" t="str">
        <f aca="false">ROUND(N181*1760/1000,2)&amp;" ppb"</f>
        <v>54.33 ppb</v>
      </c>
      <c r="O182" s="36" t="s">
        <v>39</v>
      </c>
      <c r="P182" s="125" t="str">
        <f aca="false">ROUND(P181*1760/1000,2)&amp;" ppb"</f>
        <v>8.7 ppb</v>
      </c>
      <c r="Q182" s="123" t="str">
        <f aca="false">ROUND(Q181*246/1000,2)&amp;" ppb"</f>
        <v>162.93 ppb</v>
      </c>
      <c r="R182" s="36" t="s">
        <v>39</v>
      </c>
      <c r="S182" s="125" t="str">
        <f aca="false">ROUND(S181*246/1000,2)&amp;" ppb"</f>
        <v>6.3 ppb</v>
      </c>
      <c r="T182" s="123" t="str">
        <f aca="false">ROUND(T181*32300/1000000,2)&amp;" ppm"</f>
        <v>6754.9 ppm</v>
      </c>
      <c r="U182" s="36" t="s">
        <v>39</v>
      </c>
      <c r="V182" s="125" t="str">
        <f aca="false">ROUND(V181*32300/1000000,2)&amp;" ppm"</f>
        <v>345.93 ppm</v>
      </c>
      <c r="W182" s="45"/>
      <c r="X182" s="36"/>
      <c r="Y182" s="46"/>
      <c r="Z182" s="45"/>
      <c r="AA182" s="36"/>
      <c r="AB182" s="46"/>
      <c r="AC182" s="47"/>
      <c r="AD182" s="36"/>
      <c r="AE182" s="48"/>
    </row>
    <row r="183" customFormat="false" ht="32.35" hidden="false" customHeight="true" outlineLevel="0" collapsed="false">
      <c r="A183" s="30"/>
      <c r="B183" s="30"/>
      <c r="C183" s="49"/>
      <c r="D183" s="30"/>
      <c r="E183" s="30"/>
      <c r="F183" s="34"/>
      <c r="G183" s="50" t="s">
        <v>27</v>
      </c>
      <c r="H183" s="51" t="s">
        <v>41</v>
      </c>
      <c r="I183" s="51"/>
      <c r="J183" s="51"/>
      <c r="K183" s="25"/>
      <c r="L183" s="26" t="s">
        <v>42</v>
      </c>
      <c r="M183" s="27"/>
      <c r="N183" s="52"/>
      <c r="O183" s="26" t="s">
        <v>43</v>
      </c>
      <c r="P183" s="53"/>
      <c r="Q183" s="52"/>
      <c r="R183" s="26" t="s">
        <v>44</v>
      </c>
      <c r="S183" s="53"/>
      <c r="T183" s="51" t="s">
        <v>242</v>
      </c>
      <c r="U183" s="51"/>
      <c r="V183" s="51"/>
      <c r="W183" s="28"/>
      <c r="X183" s="26"/>
      <c r="Y183" s="54"/>
      <c r="Z183" s="28"/>
      <c r="AA183" s="26"/>
      <c r="AB183" s="54"/>
      <c r="AC183" s="25"/>
      <c r="AD183" s="26"/>
      <c r="AE183" s="27"/>
    </row>
    <row r="184" customFormat="false" ht="25.25" hidden="false" customHeight="true" outlineLevel="0" collapsed="false">
      <c r="A184" s="30"/>
      <c r="B184" s="30"/>
      <c r="C184" s="49"/>
      <c r="D184" s="30"/>
      <c r="E184" s="30"/>
      <c r="F184" s="34"/>
      <c r="G184" s="24" t="s">
        <v>107</v>
      </c>
      <c r="H184" s="38" t="s">
        <v>243</v>
      </c>
      <c r="I184" s="36"/>
      <c r="J184" s="59"/>
      <c r="K184" s="35" t="s">
        <v>244</v>
      </c>
      <c r="L184" s="60"/>
      <c r="M184" s="59"/>
      <c r="N184" s="35" t="n">
        <v>18.372</v>
      </c>
      <c r="O184" s="60" t="s">
        <v>39</v>
      </c>
      <c r="P184" s="37" t="n">
        <v>10.04</v>
      </c>
      <c r="Q184" s="35" t="n">
        <v>1743</v>
      </c>
      <c r="R184" s="60" t="s">
        <v>39</v>
      </c>
      <c r="S184" s="37" t="n">
        <v>61.38</v>
      </c>
      <c r="T184" s="35" t="n">
        <v>33.98</v>
      </c>
      <c r="U184" s="60" t="s">
        <v>39</v>
      </c>
      <c r="V184" s="37" t="n">
        <v>8.236</v>
      </c>
      <c r="W184" s="35"/>
      <c r="X184" s="60"/>
      <c r="Y184" s="37"/>
      <c r="Z184" s="35"/>
      <c r="AA184" s="60"/>
      <c r="AB184" s="37"/>
      <c r="AC184" s="47"/>
      <c r="AD184" s="36"/>
      <c r="AE184" s="48"/>
    </row>
    <row r="185" customFormat="false" ht="29.85" hidden="false" customHeight="true" outlineLevel="0" collapsed="false">
      <c r="A185" s="55"/>
      <c r="B185" s="55"/>
      <c r="C185" s="56"/>
      <c r="D185" s="55"/>
      <c r="E185" s="55"/>
      <c r="F185" s="57"/>
      <c r="G185" s="24" t="s">
        <v>111</v>
      </c>
      <c r="H185" s="123" t="str">
        <f aca="false">"&lt;"&amp;ROUND(RIGHT(H184,LEN(H184)-1)*81/1000,2)&amp;" ppb"</f>
        <v>&lt;9.81 ppb</v>
      </c>
      <c r="I185" s="144"/>
      <c r="J185" s="46"/>
      <c r="K185" s="58"/>
      <c r="L185" s="60"/>
      <c r="M185" s="59"/>
      <c r="N185" s="40"/>
      <c r="O185" s="36"/>
      <c r="P185" s="42"/>
      <c r="Q185" s="123" t="str">
        <f aca="false">ROUND(Q184*246/1000,2)&amp;" ppb"</f>
        <v>428.78 ppb</v>
      </c>
      <c r="R185" s="36" t="s">
        <v>39</v>
      </c>
      <c r="S185" s="125" t="str">
        <f aca="false">ROUND(S184*246/1000,2)&amp;" ppb"</f>
        <v>15.1 ppb</v>
      </c>
      <c r="T185" s="123"/>
      <c r="U185" s="60"/>
      <c r="V185" s="37"/>
      <c r="W185" s="45"/>
      <c r="X185" s="36"/>
      <c r="Y185" s="46"/>
      <c r="Z185" s="45"/>
      <c r="AA185" s="36"/>
      <c r="AB185" s="46"/>
      <c r="AC185" s="47"/>
      <c r="AD185" s="36"/>
      <c r="AE185" s="48"/>
    </row>
    <row r="186" customFormat="false" ht="34.3" hidden="false" customHeight="true" outlineLevel="0" collapsed="false">
      <c r="A186" s="139" t="s">
        <v>245</v>
      </c>
      <c r="B186" s="62" t="s">
        <v>246</v>
      </c>
      <c r="C186" s="136" t="s">
        <v>247</v>
      </c>
      <c r="D186" s="65" t="n">
        <v>2.917</v>
      </c>
      <c r="E186" s="94" t="n">
        <v>240507</v>
      </c>
      <c r="F186" s="66" t="n">
        <v>45419</v>
      </c>
      <c r="G186" s="67" t="s">
        <v>27</v>
      </c>
      <c r="H186" s="25"/>
      <c r="I186" s="26" t="s">
        <v>28</v>
      </c>
      <c r="J186" s="27"/>
      <c r="K186" s="25"/>
      <c r="L186" s="26" t="s">
        <v>29</v>
      </c>
      <c r="M186" s="27"/>
      <c r="N186" s="25"/>
      <c r="O186" s="26" t="s">
        <v>30</v>
      </c>
      <c r="P186" s="27"/>
      <c r="Q186" s="25"/>
      <c r="R186" s="26" t="s">
        <v>31</v>
      </c>
      <c r="S186" s="27"/>
      <c r="T186" s="28"/>
      <c r="U186" s="26" t="s">
        <v>32</v>
      </c>
      <c r="V186" s="27"/>
      <c r="W186" s="25"/>
      <c r="X186" s="26" t="s">
        <v>33</v>
      </c>
      <c r="Y186" s="27"/>
      <c r="Z186" s="25"/>
      <c r="AA186" s="26" t="s">
        <v>34</v>
      </c>
      <c r="AB186" s="27"/>
      <c r="AC186" s="29" t="s">
        <v>35</v>
      </c>
      <c r="AD186" s="29"/>
      <c r="AE186" s="29"/>
    </row>
    <row r="187" customFormat="false" ht="27.45" hidden="false" customHeight="true" outlineLevel="0" collapsed="false">
      <c r="A187" s="68" t="s">
        <v>248</v>
      </c>
      <c r="B187" s="68" t="s">
        <v>231</v>
      </c>
      <c r="C187" s="68"/>
      <c r="D187" s="68"/>
      <c r="E187" s="68"/>
      <c r="F187" s="71" t="n">
        <v>45422</v>
      </c>
      <c r="G187" s="67" t="s">
        <v>107</v>
      </c>
      <c r="H187" s="96" t="n">
        <v>412.4</v>
      </c>
      <c r="I187" s="73" t="s">
        <v>39</v>
      </c>
      <c r="J187" s="74" t="n">
        <v>21.78</v>
      </c>
      <c r="K187" s="96" t="n">
        <v>179.2</v>
      </c>
      <c r="L187" s="73" t="s">
        <v>39</v>
      </c>
      <c r="M187" s="74" t="n">
        <v>172.6</v>
      </c>
      <c r="N187" s="96" t="n">
        <v>3.199</v>
      </c>
      <c r="O187" s="73" t="s">
        <v>39</v>
      </c>
      <c r="P187" s="74" t="n">
        <v>5.879</v>
      </c>
      <c r="Q187" s="96" t="n">
        <v>213.2</v>
      </c>
      <c r="R187" s="73" t="s">
        <v>39</v>
      </c>
      <c r="S187" s="74" t="n">
        <v>18.47</v>
      </c>
      <c r="T187" s="96" t="n">
        <v>163750</v>
      </c>
      <c r="U187" s="73" t="s">
        <v>39</v>
      </c>
      <c r="V187" s="74" t="n">
        <v>8435</v>
      </c>
      <c r="W187" s="96" t="n">
        <v>55.188</v>
      </c>
      <c r="X187" s="91" t="s">
        <v>39</v>
      </c>
      <c r="Y187" s="74" t="n">
        <v>15.22</v>
      </c>
      <c r="Z187" s="96" t="s">
        <v>249</v>
      </c>
      <c r="AA187" s="73"/>
      <c r="AB187" s="74"/>
      <c r="AC187" s="78"/>
      <c r="AD187" s="78"/>
      <c r="AE187" s="78"/>
    </row>
    <row r="188" customFormat="false" ht="28.4" hidden="false" customHeight="true" outlineLevel="0" collapsed="false">
      <c r="A188" s="68"/>
      <c r="B188" s="68"/>
      <c r="C188" s="68"/>
      <c r="D188" s="68"/>
      <c r="E188" s="68"/>
      <c r="F188" s="71"/>
      <c r="G188" s="67" t="s">
        <v>111</v>
      </c>
      <c r="H188" s="131" t="str">
        <f aca="false">ROUND(H187*81/1000,2)&amp;" ppb"</f>
        <v>33.4 ppb</v>
      </c>
      <c r="I188" s="73" t="s">
        <v>39</v>
      </c>
      <c r="J188" s="132" t="str">
        <f aca="false">ROUND(J187*81/1000,2)&amp;" ppb"</f>
        <v>1.76 ppb</v>
      </c>
      <c r="K188" s="131" t="str">
        <f aca="false">ROUND(K187*81/1000,2)&amp;" ppb"</f>
        <v>14.52 ppb</v>
      </c>
      <c r="L188" s="73" t="s">
        <v>39</v>
      </c>
      <c r="M188" s="132" t="str">
        <f aca="false">ROUND(M187*81/1000,2)&amp;" ppb"</f>
        <v>13.98 ppb</v>
      </c>
      <c r="N188" s="131" t="str">
        <f aca="false">ROUND(N187*1760/1000,2)&amp;" ppb"</f>
        <v>5.63 ppb</v>
      </c>
      <c r="O188" s="73" t="s">
        <v>39</v>
      </c>
      <c r="P188" s="132" t="str">
        <f aca="false">ROUND(P187*1760/1000,2)&amp;" ppb"</f>
        <v>10.35 ppb</v>
      </c>
      <c r="Q188" s="131" t="str">
        <f aca="false">ROUND(Q187*246/1000,2)&amp;" ppb"</f>
        <v>52.45 ppb</v>
      </c>
      <c r="R188" s="73" t="s">
        <v>39</v>
      </c>
      <c r="S188" s="132" t="str">
        <f aca="false">ROUND(S187*246/1000,2)&amp;" ppb"</f>
        <v>4.54 ppb</v>
      </c>
      <c r="T188" s="131" t="str">
        <f aca="false">ROUND(T187*32300/1000000,2)&amp;" ppm"</f>
        <v>5289.13 ppm</v>
      </c>
      <c r="U188" s="73" t="s">
        <v>39</v>
      </c>
      <c r="V188" s="132" t="str">
        <f aca="false">ROUND(V187*32300/1000000,2)&amp;" ppm"</f>
        <v>272.45 ppm</v>
      </c>
      <c r="W188" s="79"/>
      <c r="X188" s="73"/>
      <c r="Y188" s="81"/>
      <c r="Z188" s="79"/>
      <c r="AA188" s="73"/>
      <c r="AB188" s="81"/>
      <c r="AC188" s="82"/>
      <c r="AD188" s="73"/>
      <c r="AE188" s="83"/>
    </row>
    <row r="189" customFormat="false" ht="30" hidden="false" customHeight="true" outlineLevel="0" collapsed="false">
      <c r="A189" s="68"/>
      <c r="B189" s="68"/>
      <c r="C189" s="68"/>
      <c r="D189" s="68"/>
      <c r="E189" s="68"/>
      <c r="F189" s="71"/>
      <c r="G189" s="85" t="s">
        <v>27</v>
      </c>
      <c r="H189" s="51" t="s">
        <v>41</v>
      </c>
      <c r="I189" s="51"/>
      <c r="J189" s="51"/>
      <c r="K189" s="25"/>
      <c r="L189" s="26" t="s">
        <v>42</v>
      </c>
      <c r="M189" s="27"/>
      <c r="N189" s="52"/>
      <c r="O189" s="26" t="s">
        <v>216</v>
      </c>
      <c r="P189" s="53"/>
      <c r="Q189" s="52"/>
      <c r="R189" s="26" t="s">
        <v>44</v>
      </c>
      <c r="S189" s="53"/>
      <c r="T189" s="28"/>
      <c r="U189" s="26" t="s">
        <v>250</v>
      </c>
      <c r="V189" s="54"/>
      <c r="W189" s="28"/>
      <c r="X189" s="26"/>
      <c r="Y189" s="54"/>
      <c r="Z189" s="28"/>
      <c r="AA189" s="26"/>
      <c r="AB189" s="54"/>
      <c r="AC189" s="25"/>
      <c r="AD189" s="26"/>
      <c r="AE189" s="27"/>
    </row>
    <row r="190" customFormat="false" ht="27.6" hidden="false" customHeight="true" outlineLevel="0" collapsed="false">
      <c r="A190" s="140"/>
      <c r="B190" s="140"/>
      <c r="C190" s="68"/>
      <c r="D190" s="68"/>
      <c r="E190" s="68"/>
      <c r="F190" s="71"/>
      <c r="G190" s="67" t="s">
        <v>107</v>
      </c>
      <c r="H190" s="96" t="s">
        <v>251</v>
      </c>
      <c r="I190" s="91"/>
      <c r="J190" s="74"/>
      <c r="K190" s="96" t="s">
        <v>252</v>
      </c>
      <c r="L190" s="91"/>
      <c r="M190" s="90"/>
      <c r="N190" s="96" t="s">
        <v>253</v>
      </c>
      <c r="O190" s="91"/>
      <c r="P190" s="74"/>
      <c r="Q190" s="96" t="n">
        <v>450.1</v>
      </c>
      <c r="R190" s="91" t="s">
        <v>39</v>
      </c>
      <c r="S190" s="74" t="n">
        <v>44.64</v>
      </c>
      <c r="T190" s="79" t="n">
        <v>13.22</v>
      </c>
      <c r="U190" s="73" t="s">
        <v>39</v>
      </c>
      <c r="V190" s="74" t="n">
        <v>10.45</v>
      </c>
      <c r="W190" s="79"/>
      <c r="X190" s="73"/>
      <c r="Y190" s="74"/>
      <c r="Z190" s="82"/>
      <c r="AA190" s="73"/>
      <c r="AB190" s="83"/>
      <c r="AC190" s="79"/>
      <c r="AD190" s="73"/>
      <c r="AE190" s="74"/>
    </row>
    <row r="191" customFormat="false" ht="29.2" hidden="false" customHeight="true" outlineLevel="0" collapsed="false">
      <c r="A191" s="142"/>
      <c r="B191" s="142"/>
      <c r="C191" s="86"/>
      <c r="D191" s="86"/>
      <c r="E191" s="86"/>
      <c r="F191" s="88"/>
      <c r="G191" s="67" t="s">
        <v>111</v>
      </c>
      <c r="H191" s="131" t="str">
        <f aca="false">"&lt;"&amp;ROUND(RIGHT(H190,LEN(H190)-1)*81/1000,2)&amp;" ppb"</f>
        <v>&lt;10.78 ppb</v>
      </c>
      <c r="I191" s="73"/>
      <c r="J191" s="81"/>
      <c r="K191" s="79"/>
      <c r="L191" s="91"/>
      <c r="M191" s="81"/>
      <c r="N191" s="96"/>
      <c r="O191" s="73"/>
      <c r="P191" s="74"/>
      <c r="Q191" s="131" t="str">
        <f aca="false">ROUND(Q190*246/1000,2)&amp;" ppb"</f>
        <v>110.72 ppb</v>
      </c>
      <c r="R191" s="73" t="s">
        <v>39</v>
      </c>
      <c r="S191" s="132" t="str">
        <f aca="false">ROUND(S190*246/1000,2)&amp;" ppb"</f>
        <v>10.98 ppb</v>
      </c>
      <c r="T191" s="79"/>
      <c r="U191" s="80"/>
      <c r="V191" s="80"/>
      <c r="W191" s="96"/>
      <c r="X191" s="73"/>
      <c r="Y191" s="81"/>
      <c r="Z191" s="82"/>
      <c r="AA191" s="80"/>
      <c r="AB191" s="80"/>
      <c r="AC191" s="79"/>
      <c r="AD191" s="73"/>
      <c r="AE191" s="81"/>
    </row>
    <row r="192" customFormat="false" ht="34.3" hidden="false" customHeight="true" outlineLevel="0" collapsed="false">
      <c r="A192" s="138" t="s">
        <v>254</v>
      </c>
      <c r="B192" s="20" t="s">
        <v>255</v>
      </c>
      <c r="C192" s="135" t="s">
        <v>256</v>
      </c>
      <c r="D192" s="21" t="n">
        <v>6.789</v>
      </c>
      <c r="E192" s="143" t="n">
        <v>241210</v>
      </c>
      <c r="F192" s="23" t="n">
        <v>45636</v>
      </c>
      <c r="G192" s="24" t="s">
        <v>27</v>
      </c>
      <c r="H192" s="25"/>
      <c r="I192" s="26" t="s">
        <v>28</v>
      </c>
      <c r="J192" s="27"/>
      <c r="K192" s="25"/>
      <c r="L192" s="26" t="s">
        <v>29</v>
      </c>
      <c r="M192" s="27"/>
      <c r="N192" s="25"/>
      <c r="O192" s="26" t="s">
        <v>30</v>
      </c>
      <c r="P192" s="27"/>
      <c r="Q192" s="25"/>
      <c r="R192" s="26" t="s">
        <v>31</v>
      </c>
      <c r="S192" s="27"/>
      <c r="T192" s="28"/>
      <c r="U192" s="26" t="s">
        <v>32</v>
      </c>
      <c r="V192" s="27"/>
      <c r="W192" s="25"/>
      <c r="X192" s="26" t="s">
        <v>33</v>
      </c>
      <c r="Y192" s="27"/>
      <c r="Z192" s="25"/>
      <c r="AA192" s="26" t="s">
        <v>34</v>
      </c>
      <c r="AB192" s="27"/>
      <c r="AC192" s="29" t="s">
        <v>35</v>
      </c>
      <c r="AD192" s="29"/>
      <c r="AE192" s="29"/>
    </row>
    <row r="193" customFormat="false" ht="25.25" hidden="false" customHeight="true" outlineLevel="0" collapsed="false">
      <c r="A193" s="30" t="s">
        <v>257</v>
      </c>
      <c r="B193" s="30"/>
      <c r="C193" s="30"/>
      <c r="D193" s="30"/>
      <c r="E193" s="30"/>
      <c r="F193" s="34" t="n">
        <v>45643</v>
      </c>
      <c r="G193" s="24" t="s">
        <v>107</v>
      </c>
      <c r="H193" s="35" t="n">
        <v>476.2</v>
      </c>
      <c r="I193" s="36" t="s">
        <v>39</v>
      </c>
      <c r="J193" s="37" t="n">
        <v>20.17</v>
      </c>
      <c r="K193" s="35" t="n">
        <v>605.1</v>
      </c>
      <c r="L193" s="36" t="s">
        <v>39</v>
      </c>
      <c r="M193" s="37" t="n">
        <v>120.2</v>
      </c>
      <c r="N193" s="35" t="n">
        <v>6.941</v>
      </c>
      <c r="O193" s="36" t="s">
        <v>39</v>
      </c>
      <c r="P193" s="37" t="n">
        <v>4.375</v>
      </c>
      <c r="Q193" s="35" t="n">
        <v>646.8</v>
      </c>
      <c r="R193" s="36" t="s">
        <v>39</v>
      </c>
      <c r="S193" s="37" t="n">
        <v>27.88</v>
      </c>
      <c r="T193" s="35" t="n">
        <v>4396.7</v>
      </c>
      <c r="U193" s="36" t="s">
        <v>39</v>
      </c>
      <c r="V193" s="37" t="n">
        <v>297.9</v>
      </c>
      <c r="W193" s="35" t="s">
        <v>258</v>
      </c>
      <c r="X193" s="60"/>
      <c r="Y193" s="37"/>
      <c r="Z193" s="38" t="n">
        <v>6.463</v>
      </c>
      <c r="AA193" s="60" t="s">
        <v>39</v>
      </c>
      <c r="AB193" s="37" t="n">
        <v>4.209</v>
      </c>
      <c r="AC193" s="43"/>
      <c r="AD193" s="43"/>
      <c r="AE193" s="43"/>
    </row>
    <row r="194" customFormat="false" ht="34.55" hidden="false" customHeight="true" outlineLevel="0" collapsed="false">
      <c r="A194" s="30"/>
      <c r="B194" s="30"/>
      <c r="C194" s="30"/>
      <c r="D194" s="30"/>
      <c r="E194" s="30"/>
      <c r="F194" s="34"/>
      <c r="G194" s="24" t="s">
        <v>111</v>
      </c>
      <c r="H194" s="123" t="str">
        <f aca="false">ROUND(H193*81/1000,2)&amp;" ppb"</f>
        <v>38.57 ppb</v>
      </c>
      <c r="I194" s="36" t="s">
        <v>39</v>
      </c>
      <c r="J194" s="125" t="str">
        <f aca="false">ROUND(J193*81/1000,2)&amp;" ppb"</f>
        <v>1.63 ppb</v>
      </c>
      <c r="K194" s="123" t="str">
        <f aca="false">ROUND(K193*81/1000,2)&amp;" ppb"</f>
        <v>49.01 ppb</v>
      </c>
      <c r="L194" s="36" t="s">
        <v>39</v>
      </c>
      <c r="M194" s="125" t="str">
        <f aca="false">ROUND(M193*81/1000,2)&amp;" ppb"</f>
        <v>9.74 ppb</v>
      </c>
      <c r="N194" s="123" t="str">
        <f aca="false">ROUND(N193*1760/1000,2)&amp;" ppb"</f>
        <v>12.22 ppb</v>
      </c>
      <c r="O194" s="36" t="s">
        <v>39</v>
      </c>
      <c r="P194" s="125" t="str">
        <f aca="false">ROUND(P193*1760/1000,2)&amp;" ppb"</f>
        <v>7.7 ppb</v>
      </c>
      <c r="Q194" s="123" t="str">
        <f aca="false">ROUND(Q193*246/1000,2)&amp;" ppb"</f>
        <v>159.11 ppb</v>
      </c>
      <c r="R194" s="36" t="s">
        <v>39</v>
      </c>
      <c r="S194" s="125" t="str">
        <f aca="false">ROUND(S193*246/1000,2)&amp;" ppb"</f>
        <v>6.86 ppb</v>
      </c>
      <c r="T194" s="123" t="str">
        <f aca="false">ROUND(T193*32300/1000000,2)&amp;" ppm"</f>
        <v>142.01 ppm</v>
      </c>
      <c r="U194" s="36" t="s">
        <v>39</v>
      </c>
      <c r="V194" s="125" t="str">
        <f aca="false">ROUND(V193*32300/1000000,2)&amp;" ppm"</f>
        <v>9.62 ppm</v>
      </c>
      <c r="W194" s="45"/>
      <c r="X194" s="36"/>
      <c r="Y194" s="46"/>
      <c r="Z194" s="45"/>
      <c r="AA194" s="36"/>
      <c r="AB194" s="46"/>
      <c r="AC194" s="47"/>
      <c r="AD194" s="36"/>
      <c r="AE194" s="48"/>
    </row>
    <row r="195" customFormat="false" ht="32.35" hidden="false" customHeight="true" outlineLevel="0" collapsed="false">
      <c r="A195" s="30"/>
      <c r="B195" s="30"/>
      <c r="C195" s="49"/>
      <c r="D195" s="30"/>
      <c r="E195" s="30"/>
      <c r="F195" s="34"/>
      <c r="G195" s="50" t="s">
        <v>27</v>
      </c>
      <c r="H195" s="51" t="s">
        <v>41</v>
      </c>
      <c r="I195" s="51"/>
      <c r="J195" s="51"/>
      <c r="K195" s="25"/>
      <c r="L195" s="26" t="s">
        <v>42</v>
      </c>
      <c r="M195" s="27"/>
      <c r="N195" s="52"/>
      <c r="O195" s="26" t="s">
        <v>43</v>
      </c>
      <c r="P195" s="53"/>
      <c r="Q195" s="52"/>
      <c r="R195" s="26" t="s">
        <v>44</v>
      </c>
      <c r="S195" s="53"/>
      <c r="T195" s="51"/>
      <c r="U195" s="51"/>
      <c r="V195" s="51"/>
      <c r="W195" s="28"/>
      <c r="X195" s="26"/>
      <c r="Y195" s="54"/>
      <c r="Z195" s="28"/>
      <c r="AA195" s="26"/>
      <c r="AB195" s="54"/>
      <c r="AC195" s="25"/>
      <c r="AD195" s="26"/>
      <c r="AE195" s="27"/>
    </row>
    <row r="196" customFormat="false" ht="25.25" hidden="false" customHeight="true" outlineLevel="0" collapsed="false">
      <c r="A196" s="30"/>
      <c r="B196" s="30"/>
      <c r="C196" s="49"/>
      <c r="D196" s="30"/>
      <c r="E196" s="30"/>
      <c r="F196" s="34"/>
      <c r="G196" s="24" t="s">
        <v>107</v>
      </c>
      <c r="H196" s="38" t="s">
        <v>259</v>
      </c>
      <c r="I196" s="36"/>
      <c r="J196" s="59"/>
      <c r="K196" s="35" t="s">
        <v>259</v>
      </c>
      <c r="L196" s="60"/>
      <c r="M196" s="59"/>
      <c r="N196" s="35" t="n">
        <v>4.7544</v>
      </c>
      <c r="O196" s="60" t="s">
        <v>39</v>
      </c>
      <c r="P196" s="37" t="n">
        <v>5.32</v>
      </c>
      <c r="Q196" s="35" t="n">
        <v>707.8</v>
      </c>
      <c r="R196" s="60" t="s">
        <v>39</v>
      </c>
      <c r="S196" s="37" t="n">
        <v>37.01</v>
      </c>
      <c r="T196" s="35"/>
      <c r="U196" s="60"/>
      <c r="V196" s="37"/>
      <c r="W196" s="35"/>
      <c r="X196" s="60"/>
      <c r="Y196" s="37"/>
      <c r="Z196" s="35"/>
      <c r="AA196" s="60"/>
      <c r="AB196" s="37"/>
      <c r="AC196" s="47"/>
      <c r="AD196" s="36"/>
      <c r="AE196" s="48"/>
    </row>
    <row r="197" customFormat="false" ht="29.85" hidden="false" customHeight="true" outlineLevel="0" collapsed="false">
      <c r="A197" s="55"/>
      <c r="B197" s="55"/>
      <c r="C197" s="56"/>
      <c r="D197" s="55"/>
      <c r="E197" s="55"/>
      <c r="F197" s="57"/>
      <c r="G197" s="24" t="s">
        <v>111</v>
      </c>
      <c r="H197" s="123"/>
      <c r="I197" s="144"/>
      <c r="J197" s="46"/>
      <c r="K197" s="58"/>
      <c r="L197" s="60"/>
      <c r="M197" s="59"/>
      <c r="N197" s="40"/>
      <c r="O197" s="36"/>
      <c r="P197" s="42"/>
      <c r="Q197" s="123" t="str">
        <f aca="false">ROUND(Q196*246/1000,2)&amp;" ppb"</f>
        <v>174.12 ppb</v>
      </c>
      <c r="R197" s="36" t="s">
        <v>39</v>
      </c>
      <c r="S197" s="125" t="str">
        <f aca="false">ROUND(S196*246/1000,2)&amp;" ppb"</f>
        <v>9.1 ppb</v>
      </c>
      <c r="T197" s="123"/>
      <c r="U197" s="60"/>
      <c r="V197" s="37"/>
      <c r="W197" s="45"/>
      <c r="X197" s="36"/>
      <c r="Y197" s="46"/>
      <c r="Z197" s="45"/>
      <c r="AA197" s="36"/>
      <c r="AB197" s="46"/>
      <c r="AC197" s="47"/>
      <c r="AD197" s="36"/>
      <c r="AE197" s="48"/>
    </row>
    <row r="198" customFormat="false" ht="34.3" hidden="false" customHeight="true" outlineLevel="0" collapsed="false">
      <c r="A198" s="139" t="s">
        <v>260</v>
      </c>
      <c r="B198" s="62" t="s">
        <v>261</v>
      </c>
      <c r="C198" s="136" t="s">
        <v>262</v>
      </c>
      <c r="D198" s="65" t="n">
        <v>6.916</v>
      </c>
      <c r="E198" s="94" t="n">
        <v>250128</v>
      </c>
      <c r="F198" s="66" t="n">
        <v>45685</v>
      </c>
      <c r="G198" s="67" t="s">
        <v>27</v>
      </c>
      <c r="H198" s="25"/>
      <c r="I198" s="26" t="s">
        <v>28</v>
      </c>
      <c r="J198" s="27"/>
      <c r="K198" s="25"/>
      <c r="L198" s="26" t="s">
        <v>29</v>
      </c>
      <c r="M198" s="27"/>
      <c r="N198" s="25"/>
      <c r="O198" s="26" t="s">
        <v>30</v>
      </c>
      <c r="P198" s="27"/>
      <c r="Q198" s="25"/>
      <c r="R198" s="26" t="s">
        <v>31</v>
      </c>
      <c r="S198" s="27"/>
      <c r="T198" s="28"/>
      <c r="U198" s="26" t="s">
        <v>32</v>
      </c>
      <c r="V198" s="27"/>
      <c r="W198" s="25"/>
      <c r="X198" s="26" t="s">
        <v>33</v>
      </c>
      <c r="Y198" s="27"/>
      <c r="Z198" s="25"/>
      <c r="AA198" s="26" t="s">
        <v>34</v>
      </c>
      <c r="AB198" s="27"/>
      <c r="AC198" s="29" t="s">
        <v>35</v>
      </c>
      <c r="AD198" s="29"/>
      <c r="AE198" s="29"/>
    </row>
    <row r="199" customFormat="false" ht="27.45" hidden="false" customHeight="true" outlineLevel="0" collapsed="false">
      <c r="A199" s="68" t="s">
        <v>263</v>
      </c>
      <c r="B199" s="68"/>
      <c r="C199" s="68"/>
      <c r="D199" s="68"/>
      <c r="E199" s="68"/>
      <c r="F199" s="71" t="n">
        <v>45692</v>
      </c>
      <c r="G199" s="67" t="s">
        <v>38</v>
      </c>
      <c r="H199" s="96" t="n">
        <v>0.5809</v>
      </c>
      <c r="I199" s="73" t="s">
        <v>39</v>
      </c>
      <c r="J199" s="74" t="n">
        <v>0.4583</v>
      </c>
      <c r="K199" s="96" t="s">
        <v>264</v>
      </c>
      <c r="L199" s="73"/>
      <c r="M199" s="74"/>
      <c r="N199" s="96" t="s">
        <v>265</v>
      </c>
      <c r="O199" s="73"/>
      <c r="P199" s="74"/>
      <c r="Q199" s="96" t="n">
        <v>3.736</v>
      </c>
      <c r="R199" s="73" t="s">
        <v>39</v>
      </c>
      <c r="S199" s="74" t="n">
        <v>0.5499</v>
      </c>
      <c r="T199" s="96" t="n">
        <v>69.886</v>
      </c>
      <c r="U199" s="73" t="s">
        <v>39</v>
      </c>
      <c r="V199" s="74" t="n">
        <v>7.144</v>
      </c>
      <c r="W199" s="96" t="s">
        <v>266</v>
      </c>
      <c r="X199" s="91"/>
      <c r="Y199" s="74"/>
      <c r="Z199" s="96" t="s">
        <v>267</v>
      </c>
      <c r="AA199" s="73"/>
      <c r="AB199" s="74"/>
      <c r="AC199" s="78"/>
      <c r="AD199" s="78"/>
      <c r="AE199" s="78"/>
    </row>
    <row r="200" customFormat="false" ht="28.4" hidden="false" customHeight="true" outlineLevel="0" collapsed="false">
      <c r="A200" s="68"/>
      <c r="B200" s="68"/>
      <c r="C200" s="68"/>
      <c r="D200" s="68"/>
      <c r="E200" s="68"/>
      <c r="F200" s="71"/>
      <c r="G200" s="67"/>
      <c r="H200" s="131"/>
      <c r="I200" s="73"/>
      <c r="J200" s="132"/>
      <c r="K200" s="131"/>
      <c r="L200" s="73"/>
      <c r="M200" s="132"/>
      <c r="N200" s="131"/>
      <c r="O200" s="73"/>
      <c r="P200" s="132"/>
      <c r="Q200" s="131"/>
      <c r="R200" s="73"/>
      <c r="S200" s="132"/>
      <c r="T200" s="131"/>
      <c r="U200" s="73"/>
      <c r="V200" s="132"/>
      <c r="W200" s="79"/>
      <c r="X200" s="73"/>
      <c r="Y200" s="81"/>
      <c r="Z200" s="79"/>
      <c r="AA200" s="73"/>
      <c r="AB200" s="81"/>
      <c r="AC200" s="82"/>
      <c r="AD200" s="73"/>
      <c r="AE200" s="83"/>
    </row>
    <row r="201" customFormat="false" ht="30" hidden="false" customHeight="true" outlineLevel="0" collapsed="false">
      <c r="A201" s="68"/>
      <c r="B201" s="68"/>
      <c r="C201" s="68"/>
      <c r="D201" s="68"/>
      <c r="E201" s="68"/>
      <c r="F201" s="71"/>
      <c r="G201" s="85" t="s">
        <v>27</v>
      </c>
      <c r="H201" s="51" t="s">
        <v>41</v>
      </c>
      <c r="I201" s="51"/>
      <c r="J201" s="51"/>
      <c r="K201" s="25"/>
      <c r="L201" s="26" t="s">
        <v>42</v>
      </c>
      <c r="M201" s="27"/>
      <c r="N201" s="52"/>
      <c r="O201" s="26" t="s">
        <v>216</v>
      </c>
      <c r="P201" s="53"/>
      <c r="Q201" s="52"/>
      <c r="R201" s="26" t="s">
        <v>44</v>
      </c>
      <c r="S201" s="53"/>
      <c r="T201" s="28"/>
      <c r="U201" s="26" t="s">
        <v>268</v>
      </c>
      <c r="V201" s="54"/>
      <c r="W201" s="28"/>
      <c r="X201" s="26"/>
      <c r="Y201" s="54"/>
      <c r="Z201" s="28"/>
      <c r="AA201" s="26"/>
      <c r="AB201" s="54"/>
      <c r="AC201" s="25"/>
      <c r="AD201" s="26"/>
      <c r="AE201" s="27"/>
    </row>
    <row r="202" customFormat="false" ht="27.6" hidden="false" customHeight="true" outlineLevel="0" collapsed="false">
      <c r="A202" s="140"/>
      <c r="B202" s="140"/>
      <c r="C202" s="68"/>
      <c r="D202" s="68"/>
      <c r="E202" s="68"/>
      <c r="F202" s="71"/>
      <c r="G202" s="67" t="s">
        <v>269</v>
      </c>
      <c r="H202" s="96" t="s">
        <v>270</v>
      </c>
      <c r="I202" s="91"/>
      <c r="J202" s="74"/>
      <c r="K202" s="96" t="n">
        <v>837.69</v>
      </c>
      <c r="L202" s="91" t="s">
        <v>39</v>
      </c>
      <c r="M202" s="90" t="n">
        <v>45.09</v>
      </c>
      <c r="N202" s="96" t="s">
        <v>271</v>
      </c>
      <c r="O202" s="91"/>
      <c r="P202" s="74"/>
      <c r="Q202" s="96" t="n">
        <v>0.8513</v>
      </c>
      <c r="R202" s="73" t="s">
        <v>39</v>
      </c>
      <c r="S202" s="74" t="n">
        <v>0.7486</v>
      </c>
      <c r="T202" s="72" t="n">
        <v>0.9566</v>
      </c>
      <c r="U202" s="73" t="s">
        <v>39</v>
      </c>
      <c r="V202" s="74" t="n">
        <v>0.2696</v>
      </c>
      <c r="W202" s="79"/>
      <c r="X202" s="73"/>
      <c r="Y202" s="74"/>
      <c r="Z202" s="82"/>
      <c r="AA202" s="73"/>
      <c r="AB202" s="83"/>
      <c r="AC202" s="79"/>
      <c r="AD202" s="73"/>
      <c r="AE202" s="74"/>
    </row>
    <row r="203" customFormat="false" ht="29.2" hidden="false" customHeight="true" outlineLevel="0" collapsed="false">
      <c r="A203" s="142"/>
      <c r="B203" s="142"/>
      <c r="C203" s="86"/>
      <c r="D203" s="86"/>
      <c r="E203" s="86"/>
      <c r="F203" s="88"/>
      <c r="G203" s="67"/>
      <c r="H203" s="131"/>
      <c r="I203" s="73"/>
      <c r="J203" s="81"/>
      <c r="K203" s="79"/>
      <c r="L203" s="91"/>
      <c r="M203" s="81"/>
      <c r="N203" s="96"/>
      <c r="O203" s="73"/>
      <c r="P203" s="74"/>
      <c r="Q203" s="131"/>
      <c r="R203" s="73"/>
      <c r="S203" s="132"/>
      <c r="T203" s="79"/>
      <c r="U203" s="80"/>
      <c r="V203" s="80"/>
      <c r="W203" s="96"/>
      <c r="X203" s="73"/>
      <c r="Y203" s="81"/>
      <c r="Z203" s="82"/>
      <c r="AA203" s="80"/>
      <c r="AB203" s="80"/>
      <c r="AC203" s="79"/>
      <c r="AD203" s="73"/>
      <c r="AE203" s="81"/>
    </row>
    <row r="204" customFormat="false" ht="34.3" hidden="false" customHeight="true" outlineLevel="0" collapsed="false">
      <c r="A204" s="138" t="s">
        <v>272</v>
      </c>
      <c r="B204" s="20" t="s">
        <v>273</v>
      </c>
      <c r="C204" s="135" t="s">
        <v>262</v>
      </c>
      <c r="D204" s="22" t="n">
        <v>13.159</v>
      </c>
      <c r="E204" s="143" t="n">
        <v>250204</v>
      </c>
      <c r="F204" s="23" t="n">
        <v>45692</v>
      </c>
      <c r="G204" s="24" t="s">
        <v>27</v>
      </c>
      <c r="H204" s="25"/>
      <c r="I204" s="26" t="s">
        <v>28</v>
      </c>
      <c r="J204" s="27"/>
      <c r="K204" s="25"/>
      <c r="L204" s="26" t="s">
        <v>29</v>
      </c>
      <c r="M204" s="27"/>
      <c r="N204" s="25"/>
      <c r="O204" s="26" t="s">
        <v>30</v>
      </c>
      <c r="P204" s="27"/>
      <c r="Q204" s="25"/>
      <c r="R204" s="26" t="s">
        <v>31</v>
      </c>
      <c r="S204" s="27"/>
      <c r="T204" s="28"/>
      <c r="U204" s="26" t="s">
        <v>32</v>
      </c>
      <c r="V204" s="27"/>
      <c r="W204" s="25"/>
      <c r="X204" s="26" t="s">
        <v>33</v>
      </c>
      <c r="Y204" s="27"/>
      <c r="Z204" s="25"/>
      <c r="AA204" s="26" t="s">
        <v>34</v>
      </c>
      <c r="AB204" s="27"/>
      <c r="AC204" s="29" t="s">
        <v>35</v>
      </c>
      <c r="AD204" s="29"/>
      <c r="AE204" s="29"/>
    </row>
    <row r="205" customFormat="false" ht="27.45" hidden="false" customHeight="true" outlineLevel="0" collapsed="false">
      <c r="A205" s="30" t="s">
        <v>263</v>
      </c>
      <c r="B205" s="30"/>
      <c r="C205" s="30"/>
      <c r="D205" s="30"/>
      <c r="E205" s="30"/>
      <c r="F205" s="34" t="n">
        <v>45706</v>
      </c>
      <c r="G205" s="24" t="s">
        <v>38</v>
      </c>
      <c r="H205" s="38" t="s">
        <v>65</v>
      </c>
      <c r="I205" s="36"/>
      <c r="J205" s="37"/>
      <c r="K205" s="38" t="s">
        <v>274</v>
      </c>
      <c r="L205" s="36"/>
      <c r="M205" s="37"/>
      <c r="N205" s="38" t="s">
        <v>92</v>
      </c>
      <c r="O205" s="36"/>
      <c r="P205" s="37"/>
      <c r="Q205" s="38" t="n">
        <v>2.152</v>
      </c>
      <c r="R205" s="36" t="s">
        <v>39</v>
      </c>
      <c r="S205" s="37" t="n">
        <v>0.3345</v>
      </c>
      <c r="T205" s="38" t="n">
        <v>31.354</v>
      </c>
      <c r="U205" s="36" t="s">
        <v>39</v>
      </c>
      <c r="V205" s="37" t="n">
        <v>3.523</v>
      </c>
      <c r="W205" s="38" t="s">
        <v>91</v>
      </c>
      <c r="X205" s="60"/>
      <c r="Y205" s="37"/>
      <c r="Z205" s="38" t="s">
        <v>92</v>
      </c>
      <c r="AA205" s="36"/>
      <c r="AB205" s="37"/>
      <c r="AC205" s="43"/>
      <c r="AD205" s="43"/>
      <c r="AE205" s="43"/>
    </row>
    <row r="206" customFormat="false" ht="28.4" hidden="false" customHeight="true" outlineLevel="0" collapsed="false">
      <c r="A206" s="30"/>
      <c r="B206" s="30"/>
      <c r="C206" s="30"/>
      <c r="D206" s="30"/>
      <c r="E206" s="30"/>
      <c r="F206" s="34"/>
      <c r="G206" s="24"/>
      <c r="H206" s="123"/>
      <c r="I206" s="36"/>
      <c r="J206" s="125"/>
      <c r="K206" s="123"/>
      <c r="L206" s="36"/>
      <c r="M206" s="125"/>
      <c r="N206" s="123"/>
      <c r="O206" s="36"/>
      <c r="P206" s="125"/>
      <c r="Q206" s="123"/>
      <c r="R206" s="36"/>
      <c r="S206" s="125"/>
      <c r="T206" s="123"/>
      <c r="U206" s="36"/>
      <c r="V206" s="125"/>
      <c r="W206" s="45"/>
      <c r="X206" s="36"/>
      <c r="Y206" s="124"/>
      <c r="Z206" s="45"/>
      <c r="AA206" s="36"/>
      <c r="AB206" s="124"/>
      <c r="AC206" s="47"/>
      <c r="AD206" s="36"/>
      <c r="AE206" s="48"/>
    </row>
    <row r="207" customFormat="false" ht="30" hidden="false" customHeight="true" outlineLevel="0" collapsed="false">
      <c r="A207" s="30"/>
      <c r="B207" s="30"/>
      <c r="C207" s="30"/>
      <c r="D207" s="30"/>
      <c r="E207" s="30"/>
      <c r="F207" s="34"/>
      <c r="G207" s="50" t="s">
        <v>27</v>
      </c>
      <c r="H207" s="51" t="s">
        <v>41</v>
      </c>
      <c r="I207" s="51"/>
      <c r="J207" s="51"/>
      <c r="K207" s="25"/>
      <c r="L207" s="26" t="s">
        <v>42</v>
      </c>
      <c r="M207" s="27"/>
      <c r="N207" s="52"/>
      <c r="O207" s="26" t="s">
        <v>216</v>
      </c>
      <c r="P207" s="53"/>
      <c r="Q207" s="52"/>
      <c r="R207" s="26" t="s">
        <v>44</v>
      </c>
      <c r="S207" s="53"/>
      <c r="T207" s="28"/>
      <c r="U207" s="26" t="s">
        <v>268</v>
      </c>
      <c r="V207" s="54"/>
      <c r="W207" s="28"/>
      <c r="X207" s="26"/>
      <c r="Y207" s="54"/>
      <c r="Z207" s="28"/>
      <c r="AA207" s="26"/>
      <c r="AB207" s="54"/>
      <c r="AC207" s="25"/>
      <c r="AD207" s="26"/>
      <c r="AE207" s="27"/>
    </row>
    <row r="208" customFormat="false" ht="27.6" hidden="false" customHeight="true" outlineLevel="0" collapsed="false">
      <c r="A208" s="145"/>
      <c r="B208" s="145"/>
      <c r="C208" s="30"/>
      <c r="D208" s="30"/>
      <c r="E208" s="30"/>
      <c r="F208" s="34"/>
      <c r="G208" s="24" t="s">
        <v>269</v>
      </c>
      <c r="H208" s="38" t="s">
        <v>275</v>
      </c>
      <c r="I208" s="60"/>
      <c r="J208" s="37"/>
      <c r="K208" s="38" t="n">
        <v>548.46</v>
      </c>
      <c r="L208" s="60" t="s">
        <v>39</v>
      </c>
      <c r="M208" s="59" t="n">
        <v>29.09</v>
      </c>
      <c r="N208" s="38" t="s">
        <v>92</v>
      </c>
      <c r="O208" s="60"/>
      <c r="P208" s="37"/>
      <c r="Q208" s="38" t="n">
        <v>0.3838</v>
      </c>
      <c r="R208" s="36" t="s">
        <v>39</v>
      </c>
      <c r="S208" s="37" t="n">
        <v>0.5104</v>
      </c>
      <c r="T208" s="35" t="n">
        <v>0.81847</v>
      </c>
      <c r="U208" s="36" t="s">
        <v>39</v>
      </c>
      <c r="V208" s="37" t="n">
        <v>0.1659</v>
      </c>
      <c r="W208" s="45"/>
      <c r="X208" s="36"/>
      <c r="Y208" s="37"/>
      <c r="Z208" s="47"/>
      <c r="AA208" s="36"/>
      <c r="AB208" s="48"/>
      <c r="AC208" s="45"/>
      <c r="AD208" s="36"/>
      <c r="AE208" s="37"/>
    </row>
    <row r="209" customFormat="false" ht="29.2" hidden="false" customHeight="true" outlineLevel="0" collapsed="false">
      <c r="A209" s="146"/>
      <c r="B209" s="146"/>
      <c r="C209" s="55"/>
      <c r="D209" s="55"/>
      <c r="E209" s="55"/>
      <c r="F209" s="57"/>
      <c r="G209" s="24"/>
      <c r="H209" s="123"/>
      <c r="I209" s="36"/>
      <c r="J209" s="124"/>
      <c r="K209" s="45"/>
      <c r="L209" s="60"/>
      <c r="M209" s="124"/>
      <c r="N209" s="38"/>
      <c r="O209" s="36"/>
      <c r="P209" s="37"/>
      <c r="Q209" s="123"/>
      <c r="R209" s="36"/>
      <c r="S209" s="125"/>
      <c r="T209" s="45"/>
      <c r="U209" s="46"/>
      <c r="V209" s="46"/>
      <c r="W209" s="38"/>
      <c r="X209" s="36"/>
      <c r="Y209" s="124"/>
      <c r="Z209" s="47"/>
      <c r="AA209" s="46"/>
      <c r="AB209" s="46"/>
      <c r="AC209" s="45"/>
      <c r="AD209" s="36"/>
      <c r="AE209" s="124"/>
    </row>
    <row r="210" customFormat="false" ht="34.3" hidden="false" customHeight="true" outlineLevel="0" collapsed="false">
      <c r="A210" s="139" t="s">
        <v>276</v>
      </c>
      <c r="B210" s="62" t="s">
        <v>277</v>
      </c>
      <c r="C210" s="136" t="s">
        <v>262</v>
      </c>
      <c r="D210" s="65" t="n">
        <v>5.979</v>
      </c>
      <c r="E210" s="94" t="n">
        <v>290218</v>
      </c>
      <c r="F210" s="66" t="n">
        <v>45706</v>
      </c>
      <c r="G210" s="67" t="s">
        <v>27</v>
      </c>
      <c r="H210" s="25"/>
      <c r="I210" s="26" t="s">
        <v>28</v>
      </c>
      <c r="J210" s="27"/>
      <c r="K210" s="25"/>
      <c r="L210" s="26" t="s">
        <v>29</v>
      </c>
      <c r="M210" s="27"/>
      <c r="N210" s="25"/>
      <c r="O210" s="26" t="s">
        <v>30</v>
      </c>
      <c r="P210" s="27"/>
      <c r="Q210" s="25"/>
      <c r="R210" s="26" t="s">
        <v>31</v>
      </c>
      <c r="S210" s="27"/>
      <c r="T210" s="28"/>
      <c r="U210" s="26" t="s">
        <v>32</v>
      </c>
      <c r="V210" s="27"/>
      <c r="W210" s="25"/>
      <c r="X210" s="26" t="s">
        <v>33</v>
      </c>
      <c r="Y210" s="27"/>
      <c r="Z210" s="25"/>
      <c r="AA210" s="26" t="s">
        <v>34</v>
      </c>
      <c r="AB210" s="27"/>
      <c r="AC210" s="29" t="s">
        <v>35</v>
      </c>
      <c r="AD210" s="29"/>
      <c r="AE210" s="29"/>
    </row>
    <row r="211" customFormat="false" ht="27.45" hidden="false" customHeight="true" outlineLevel="0" collapsed="false">
      <c r="A211" s="68" t="s">
        <v>278</v>
      </c>
      <c r="B211" s="68"/>
      <c r="C211" s="68"/>
      <c r="D211" s="68"/>
      <c r="E211" s="68"/>
      <c r="F211" s="71" t="n">
        <v>45712</v>
      </c>
      <c r="G211" s="67" t="s">
        <v>38</v>
      </c>
      <c r="H211" s="96" t="s">
        <v>279</v>
      </c>
      <c r="I211" s="73"/>
      <c r="J211" s="74"/>
      <c r="K211" s="96" t="s">
        <v>280</v>
      </c>
      <c r="L211" s="73"/>
      <c r="M211" s="74"/>
      <c r="N211" s="96" t="s">
        <v>279</v>
      </c>
      <c r="O211" s="73"/>
      <c r="P211" s="74"/>
      <c r="Q211" s="96" t="n">
        <v>3.099</v>
      </c>
      <c r="R211" s="73" t="s">
        <v>39</v>
      </c>
      <c r="S211" s="74" t="n">
        <v>0.518</v>
      </c>
      <c r="T211" s="96" t="n">
        <v>16.788</v>
      </c>
      <c r="U211" s="73" t="s">
        <v>39</v>
      </c>
      <c r="V211" s="74" t="n">
        <v>3.867</v>
      </c>
      <c r="W211" s="96" t="s">
        <v>266</v>
      </c>
      <c r="X211" s="91"/>
      <c r="Y211" s="74"/>
      <c r="Z211" s="96" t="s">
        <v>84</v>
      </c>
      <c r="AA211" s="73"/>
      <c r="AB211" s="74"/>
      <c r="AC211" s="78"/>
      <c r="AD211" s="78"/>
      <c r="AE211" s="78"/>
    </row>
    <row r="212" customFormat="false" ht="28.4" hidden="false" customHeight="true" outlineLevel="0" collapsed="false">
      <c r="A212" s="68"/>
      <c r="B212" s="68"/>
      <c r="C212" s="68"/>
      <c r="D212" s="68"/>
      <c r="E212" s="68"/>
      <c r="F212" s="71"/>
      <c r="G212" s="67"/>
      <c r="H212" s="131"/>
      <c r="I212" s="73"/>
      <c r="J212" s="132"/>
      <c r="K212" s="131"/>
      <c r="L212" s="73"/>
      <c r="M212" s="132"/>
      <c r="N212" s="131"/>
      <c r="O212" s="73"/>
      <c r="P212" s="132"/>
      <c r="Q212" s="131"/>
      <c r="R212" s="73"/>
      <c r="S212" s="132"/>
      <c r="T212" s="131"/>
      <c r="U212" s="73"/>
      <c r="V212" s="132"/>
      <c r="W212" s="79"/>
      <c r="X212" s="73"/>
      <c r="Y212" s="81"/>
      <c r="Z212" s="79"/>
      <c r="AA212" s="73"/>
      <c r="AB212" s="81"/>
      <c r="AC212" s="82"/>
      <c r="AD212" s="73"/>
      <c r="AE212" s="83"/>
    </row>
    <row r="213" customFormat="false" ht="30" hidden="false" customHeight="true" outlineLevel="0" collapsed="false">
      <c r="A213" s="68"/>
      <c r="B213" s="68"/>
      <c r="C213" s="68"/>
      <c r="D213" s="68"/>
      <c r="E213" s="68"/>
      <c r="F213" s="71"/>
      <c r="G213" s="85" t="s">
        <v>27</v>
      </c>
      <c r="H213" s="51" t="s">
        <v>41</v>
      </c>
      <c r="I213" s="51"/>
      <c r="J213" s="51"/>
      <c r="K213" s="25"/>
      <c r="L213" s="26" t="s">
        <v>42</v>
      </c>
      <c r="M213" s="27"/>
      <c r="N213" s="52"/>
      <c r="O213" s="26" t="s">
        <v>216</v>
      </c>
      <c r="P213" s="53"/>
      <c r="Q213" s="52"/>
      <c r="R213" s="26" t="s">
        <v>44</v>
      </c>
      <c r="S213" s="53"/>
      <c r="T213" s="28"/>
      <c r="U213" s="26" t="s">
        <v>268</v>
      </c>
      <c r="V213" s="54"/>
      <c r="W213" s="28"/>
      <c r="X213" s="26"/>
      <c r="Y213" s="54"/>
      <c r="Z213" s="28"/>
      <c r="AA213" s="26"/>
      <c r="AB213" s="54"/>
      <c r="AC213" s="25"/>
      <c r="AD213" s="26"/>
      <c r="AE213" s="27"/>
    </row>
    <row r="214" customFormat="false" ht="27.6" hidden="false" customHeight="true" outlineLevel="0" collapsed="false">
      <c r="A214" s="140"/>
      <c r="B214" s="140"/>
      <c r="C214" s="68"/>
      <c r="D214" s="68"/>
      <c r="E214" s="68"/>
      <c r="F214" s="71"/>
      <c r="G214" s="67" t="s">
        <v>269</v>
      </c>
      <c r="H214" s="96" t="s">
        <v>281</v>
      </c>
      <c r="I214" s="91"/>
      <c r="J214" s="74"/>
      <c r="K214" s="96" t="n">
        <v>440.95</v>
      </c>
      <c r="L214" s="91" t="s">
        <v>39</v>
      </c>
      <c r="M214" s="74" t="n">
        <v>25.6</v>
      </c>
      <c r="N214" s="96" t="s">
        <v>282</v>
      </c>
      <c r="O214" s="91"/>
      <c r="P214" s="74"/>
      <c r="Q214" s="96" t="s">
        <v>283</v>
      </c>
      <c r="R214" s="73"/>
      <c r="S214" s="74"/>
      <c r="T214" s="72" t="s">
        <v>284</v>
      </c>
      <c r="U214" s="73"/>
      <c r="V214" s="74"/>
      <c r="W214" s="79"/>
      <c r="X214" s="73"/>
      <c r="Y214" s="74"/>
      <c r="Z214" s="82"/>
      <c r="AA214" s="73"/>
      <c r="AB214" s="83"/>
      <c r="AC214" s="79"/>
      <c r="AD214" s="73"/>
      <c r="AE214" s="74"/>
    </row>
    <row r="215" customFormat="false" ht="29.2" hidden="false" customHeight="true" outlineLevel="0" collapsed="false">
      <c r="A215" s="142"/>
      <c r="B215" s="142"/>
      <c r="C215" s="86"/>
      <c r="D215" s="86"/>
      <c r="E215" s="86"/>
      <c r="F215" s="88"/>
      <c r="G215" s="67"/>
      <c r="H215" s="131"/>
      <c r="I215" s="73"/>
      <c r="J215" s="81"/>
      <c r="K215" s="79"/>
      <c r="L215" s="91"/>
      <c r="M215" s="81"/>
      <c r="N215" s="96"/>
      <c r="O215" s="73"/>
      <c r="P215" s="74"/>
      <c r="Q215" s="131"/>
      <c r="R215" s="73"/>
      <c r="S215" s="132"/>
      <c r="T215" s="79"/>
      <c r="U215" s="80"/>
      <c r="V215" s="80"/>
      <c r="W215" s="96"/>
      <c r="X215" s="73"/>
      <c r="Y215" s="81"/>
      <c r="Z215" s="82"/>
      <c r="AA215" s="80"/>
      <c r="AB215" s="80"/>
      <c r="AC215" s="79"/>
      <c r="AD215" s="73"/>
      <c r="AE215" s="81"/>
    </row>
    <row r="216" customFormat="false" ht="34.3" hidden="false" customHeight="true" outlineLevel="0" collapsed="false">
      <c r="A216" s="138" t="s">
        <v>285</v>
      </c>
      <c r="B216" s="20" t="s">
        <v>286</v>
      </c>
      <c r="C216" s="135" t="s">
        <v>262</v>
      </c>
      <c r="D216" s="22" t="n">
        <v>7</v>
      </c>
      <c r="E216" s="143" t="n">
        <v>250224</v>
      </c>
      <c r="F216" s="23" t="n">
        <v>45712</v>
      </c>
      <c r="G216" s="24" t="s">
        <v>27</v>
      </c>
      <c r="H216" s="25"/>
      <c r="I216" s="26" t="s">
        <v>28</v>
      </c>
      <c r="J216" s="27"/>
      <c r="K216" s="25"/>
      <c r="L216" s="26" t="s">
        <v>29</v>
      </c>
      <c r="M216" s="27"/>
      <c r="N216" s="25"/>
      <c r="O216" s="26" t="s">
        <v>30</v>
      </c>
      <c r="P216" s="27"/>
      <c r="Q216" s="25"/>
      <c r="R216" s="26" t="s">
        <v>31</v>
      </c>
      <c r="S216" s="27"/>
      <c r="T216" s="28"/>
      <c r="U216" s="26" t="s">
        <v>32</v>
      </c>
      <c r="V216" s="27"/>
      <c r="W216" s="25"/>
      <c r="X216" s="26" t="s">
        <v>33</v>
      </c>
      <c r="Y216" s="27"/>
      <c r="Z216" s="25"/>
      <c r="AA216" s="26" t="s">
        <v>34</v>
      </c>
      <c r="AB216" s="27"/>
      <c r="AC216" s="29" t="s">
        <v>35</v>
      </c>
      <c r="AD216" s="29"/>
      <c r="AE216" s="29"/>
    </row>
    <row r="217" customFormat="false" ht="27.45" hidden="false" customHeight="true" outlineLevel="0" collapsed="false">
      <c r="A217" s="30" t="s">
        <v>278</v>
      </c>
      <c r="B217" s="30"/>
      <c r="C217" s="30"/>
      <c r="D217" s="30"/>
      <c r="E217" s="30"/>
      <c r="F217" s="34" t="n">
        <v>45719</v>
      </c>
      <c r="G217" s="24" t="s">
        <v>38</v>
      </c>
      <c r="H217" s="38" t="s">
        <v>287</v>
      </c>
      <c r="I217" s="36"/>
      <c r="J217" s="37"/>
      <c r="K217" s="38" t="s">
        <v>288</v>
      </c>
      <c r="L217" s="36"/>
      <c r="M217" s="37"/>
      <c r="N217" s="38" t="s">
        <v>289</v>
      </c>
      <c r="O217" s="36"/>
      <c r="P217" s="37"/>
      <c r="Q217" s="38" t="n">
        <v>2.152</v>
      </c>
      <c r="R217" s="36" t="s">
        <v>39</v>
      </c>
      <c r="S217" s="37" t="n">
        <v>0.4547</v>
      </c>
      <c r="T217" s="38" t="n">
        <v>4.0069</v>
      </c>
      <c r="U217" s="36" t="s">
        <v>39</v>
      </c>
      <c r="V217" s="37" t="n">
        <v>2.463</v>
      </c>
      <c r="W217" s="38" t="s">
        <v>290</v>
      </c>
      <c r="X217" s="60"/>
      <c r="Y217" s="37"/>
      <c r="Z217" s="38" t="s">
        <v>291</v>
      </c>
      <c r="AA217" s="36"/>
      <c r="AB217" s="37"/>
      <c r="AC217" s="43"/>
      <c r="AD217" s="43"/>
      <c r="AE217" s="43"/>
    </row>
    <row r="218" customFormat="false" ht="28.4" hidden="false" customHeight="true" outlineLevel="0" collapsed="false">
      <c r="A218" s="30"/>
      <c r="B218" s="30"/>
      <c r="C218" s="30"/>
      <c r="D218" s="30"/>
      <c r="E218" s="30"/>
      <c r="F218" s="34"/>
      <c r="G218" s="24"/>
      <c r="H218" s="123"/>
      <c r="I218" s="36"/>
      <c r="J218" s="125"/>
      <c r="K218" s="123"/>
      <c r="L218" s="36"/>
      <c r="M218" s="125"/>
      <c r="N218" s="123"/>
      <c r="O218" s="36"/>
      <c r="P218" s="125"/>
      <c r="Q218" s="123"/>
      <c r="R218" s="36"/>
      <c r="S218" s="125"/>
      <c r="T218" s="123"/>
      <c r="U218" s="36"/>
      <c r="V218" s="125"/>
      <c r="W218" s="45"/>
      <c r="X218" s="36"/>
      <c r="Y218" s="124"/>
      <c r="Z218" s="45"/>
      <c r="AA218" s="36"/>
      <c r="AB218" s="124"/>
      <c r="AC218" s="47"/>
      <c r="AD218" s="36"/>
      <c r="AE218" s="48"/>
    </row>
    <row r="219" customFormat="false" ht="30" hidden="false" customHeight="true" outlineLevel="0" collapsed="false">
      <c r="A219" s="30"/>
      <c r="B219" s="30"/>
      <c r="C219" s="30"/>
      <c r="D219" s="30"/>
      <c r="E219" s="30"/>
      <c r="F219" s="34"/>
      <c r="G219" s="50" t="s">
        <v>27</v>
      </c>
      <c r="H219" s="51" t="s">
        <v>41</v>
      </c>
      <c r="I219" s="51"/>
      <c r="J219" s="51"/>
      <c r="K219" s="25"/>
      <c r="L219" s="26" t="s">
        <v>42</v>
      </c>
      <c r="M219" s="27"/>
      <c r="N219" s="52"/>
      <c r="O219" s="26" t="s">
        <v>216</v>
      </c>
      <c r="P219" s="53"/>
      <c r="Q219" s="52"/>
      <c r="R219" s="26" t="s">
        <v>44</v>
      </c>
      <c r="S219" s="53"/>
      <c r="T219" s="28"/>
      <c r="U219" s="26" t="s">
        <v>268</v>
      </c>
      <c r="V219" s="54"/>
      <c r="W219" s="28"/>
      <c r="X219" s="26"/>
      <c r="Y219" s="54"/>
      <c r="Z219" s="28"/>
      <c r="AA219" s="26"/>
      <c r="AB219" s="54"/>
      <c r="AC219" s="25"/>
      <c r="AD219" s="26"/>
      <c r="AE219" s="27"/>
    </row>
    <row r="220" customFormat="false" ht="27.6" hidden="false" customHeight="true" outlineLevel="0" collapsed="false">
      <c r="A220" s="145"/>
      <c r="B220" s="145"/>
      <c r="C220" s="30"/>
      <c r="D220" s="30"/>
      <c r="E220" s="30"/>
      <c r="F220" s="34"/>
      <c r="G220" s="24" t="s">
        <v>269</v>
      </c>
      <c r="H220" s="38" t="s">
        <v>292</v>
      </c>
      <c r="I220" s="60"/>
      <c r="J220" s="37"/>
      <c r="K220" s="38" t="n">
        <v>47.865</v>
      </c>
      <c r="L220" s="60" t="s">
        <v>39</v>
      </c>
      <c r="M220" s="37" t="n">
        <v>4.845</v>
      </c>
      <c r="N220" s="38" t="s">
        <v>293</v>
      </c>
      <c r="O220" s="60"/>
      <c r="P220" s="37"/>
      <c r="Q220" s="38" t="s">
        <v>294</v>
      </c>
      <c r="R220" s="36"/>
      <c r="S220" s="37"/>
      <c r="T220" s="35" t="s">
        <v>290</v>
      </c>
      <c r="U220" s="36"/>
      <c r="V220" s="37"/>
      <c r="W220" s="45"/>
      <c r="X220" s="36"/>
      <c r="Y220" s="37"/>
      <c r="Z220" s="47"/>
      <c r="AA220" s="36"/>
      <c r="AB220" s="48"/>
      <c r="AC220" s="45"/>
      <c r="AD220" s="36"/>
      <c r="AE220" s="37"/>
    </row>
    <row r="221" customFormat="false" ht="29.2" hidden="false" customHeight="true" outlineLevel="0" collapsed="false">
      <c r="A221" s="146"/>
      <c r="B221" s="146"/>
      <c r="C221" s="55"/>
      <c r="D221" s="55"/>
      <c r="E221" s="55"/>
      <c r="F221" s="57"/>
      <c r="G221" s="24"/>
      <c r="H221" s="123"/>
      <c r="I221" s="36"/>
      <c r="J221" s="124"/>
      <c r="K221" s="45"/>
      <c r="L221" s="60"/>
      <c r="M221" s="124"/>
      <c r="N221" s="38"/>
      <c r="O221" s="36"/>
      <c r="P221" s="37"/>
      <c r="Q221" s="123"/>
      <c r="R221" s="36"/>
      <c r="S221" s="125"/>
      <c r="T221" s="45"/>
      <c r="U221" s="46"/>
      <c r="V221" s="46"/>
      <c r="W221" s="38"/>
      <c r="X221" s="36"/>
      <c r="Y221" s="124"/>
      <c r="Z221" s="47"/>
      <c r="AA221" s="46"/>
      <c r="AB221" s="46"/>
      <c r="AC221" s="45"/>
      <c r="AD221" s="36"/>
      <c r="AE221" s="124"/>
    </row>
    <row r="222" customFormat="false" ht="34.3" hidden="false" customHeight="true" outlineLevel="0" collapsed="false">
      <c r="A222" s="139" t="s">
        <v>295</v>
      </c>
      <c r="B222" s="62" t="s">
        <v>296</v>
      </c>
      <c r="C222" s="136" t="s">
        <v>297</v>
      </c>
      <c r="D222" s="65" t="n">
        <v>2.93</v>
      </c>
      <c r="E222" s="94" t="n">
        <v>250314</v>
      </c>
      <c r="F222" s="66" t="n">
        <v>45730</v>
      </c>
      <c r="G222" s="67" t="s">
        <v>27</v>
      </c>
      <c r="H222" s="25"/>
      <c r="I222" s="26" t="s">
        <v>28</v>
      </c>
      <c r="J222" s="27"/>
      <c r="K222" s="25"/>
      <c r="L222" s="26" t="s">
        <v>29</v>
      </c>
      <c r="M222" s="27"/>
      <c r="N222" s="25"/>
      <c r="O222" s="26" t="s">
        <v>30</v>
      </c>
      <c r="P222" s="27"/>
      <c r="Q222" s="25"/>
      <c r="R222" s="26" t="s">
        <v>31</v>
      </c>
      <c r="S222" s="27"/>
      <c r="T222" s="28"/>
      <c r="U222" s="26" t="s">
        <v>32</v>
      </c>
      <c r="V222" s="27"/>
      <c r="W222" s="25"/>
      <c r="X222" s="26" t="s">
        <v>33</v>
      </c>
      <c r="Y222" s="27"/>
      <c r="Z222" s="25"/>
      <c r="AA222" s="26" t="s">
        <v>34</v>
      </c>
      <c r="AB222" s="27"/>
      <c r="AC222" s="29" t="s">
        <v>35</v>
      </c>
      <c r="AD222" s="29"/>
      <c r="AE222" s="29"/>
    </row>
    <row r="223" customFormat="false" ht="27.45" hidden="false" customHeight="true" outlineLevel="0" collapsed="false">
      <c r="A223" s="68" t="s">
        <v>298</v>
      </c>
      <c r="B223" s="68" t="s">
        <v>299</v>
      </c>
      <c r="C223" s="68"/>
      <c r="D223" s="68"/>
      <c r="E223" s="68"/>
      <c r="F223" s="71" t="n">
        <v>45733</v>
      </c>
      <c r="G223" s="67" t="s">
        <v>107</v>
      </c>
      <c r="H223" s="96" t="n">
        <v>3167</v>
      </c>
      <c r="I223" s="73" t="s">
        <v>39</v>
      </c>
      <c r="J223" s="74" t="n">
        <v>607.5</v>
      </c>
      <c r="K223" s="96" t="n">
        <v>11130</v>
      </c>
      <c r="L223" s="73" t="s">
        <v>39</v>
      </c>
      <c r="M223" s="74" t="n">
        <v>8129</v>
      </c>
      <c r="N223" s="96" t="s">
        <v>300</v>
      </c>
      <c r="O223" s="73"/>
      <c r="P223" s="74"/>
      <c r="Q223" s="96" t="n">
        <v>767.5</v>
      </c>
      <c r="R223" s="73" t="s">
        <v>39</v>
      </c>
      <c r="S223" s="74" t="n">
        <v>435.6</v>
      </c>
      <c r="T223" s="96" t="n">
        <v>16854</v>
      </c>
      <c r="U223" s="73" t="s">
        <v>39</v>
      </c>
      <c r="V223" s="74" t="n">
        <v>3932</v>
      </c>
      <c r="W223" s="96" t="n">
        <v>139.89</v>
      </c>
      <c r="X223" s="91" t="s">
        <v>39</v>
      </c>
      <c r="Y223" s="74" t="n">
        <v>175</v>
      </c>
      <c r="Z223" s="96" t="s">
        <v>301</v>
      </c>
      <c r="AA223" s="73"/>
      <c r="AB223" s="74"/>
      <c r="AC223" s="78"/>
      <c r="AD223" s="78"/>
      <c r="AE223" s="78"/>
    </row>
    <row r="224" customFormat="false" ht="28.4" hidden="false" customHeight="true" outlineLevel="0" collapsed="false">
      <c r="A224" s="68"/>
      <c r="B224" s="68" t="s">
        <v>302</v>
      </c>
      <c r="C224" s="68"/>
      <c r="D224" s="68"/>
      <c r="E224" s="68"/>
      <c r="F224" s="71"/>
      <c r="G224" s="67" t="s">
        <v>111</v>
      </c>
      <c r="H224" s="131" t="str">
        <f aca="false">ROUND(H223*81/1000,2)&amp;" ppb"</f>
        <v>256.53 ppb</v>
      </c>
      <c r="I224" s="73" t="s">
        <v>39</v>
      </c>
      <c r="J224" s="132" t="str">
        <f aca="false">ROUND(J223*81/1000,2)&amp;" ppb"</f>
        <v>49.21 ppb</v>
      </c>
      <c r="K224" s="131" t="str">
        <f aca="false">ROUND(K223*81/1000,2)&amp;" ppb"</f>
        <v>901.53 ppb</v>
      </c>
      <c r="L224" s="73" t="s">
        <v>39</v>
      </c>
      <c r="M224" s="132" t="str">
        <f aca="false">ROUND(M223*81/1000,2)&amp;" ppb"</f>
        <v>658.45 ppb</v>
      </c>
      <c r="N224" s="131" t="str">
        <f aca="false">"&lt;"&amp;ROUND(RIGHT(N223,LEN(N223)-1)*1760/1000,2)&amp;" ppb"</f>
        <v>&lt;1270.37 ppb</v>
      </c>
      <c r="O224" s="147"/>
      <c r="P224" s="132"/>
      <c r="Q224" s="131" t="str">
        <f aca="false">ROUND(Q223*246/1000,2)&amp;" ppb"</f>
        <v>188.81 ppb</v>
      </c>
      <c r="R224" s="73" t="s">
        <v>39</v>
      </c>
      <c r="S224" s="132" t="str">
        <f aca="false">ROUND(S223*246/1000,2)&amp;" ppb"</f>
        <v>107.16 ppb</v>
      </c>
      <c r="T224" s="131" t="str">
        <f aca="false">ROUND(T223*32300/1000000,2)&amp;" ppm"</f>
        <v>544.38 ppm</v>
      </c>
      <c r="U224" s="73" t="s">
        <v>39</v>
      </c>
      <c r="V224" s="132" t="str">
        <f aca="false">ROUND(V223*32300/1000000,2)&amp;" ppm"</f>
        <v>127 ppm</v>
      </c>
      <c r="W224" s="79"/>
      <c r="X224" s="73"/>
      <c r="Y224" s="81"/>
      <c r="Z224" s="79"/>
      <c r="AA224" s="73"/>
      <c r="AB224" s="81"/>
      <c r="AC224" s="82"/>
      <c r="AD224" s="73"/>
      <c r="AE224" s="83"/>
    </row>
    <row r="225" customFormat="false" ht="30" hidden="false" customHeight="true" outlineLevel="0" collapsed="false">
      <c r="A225" s="68"/>
      <c r="B225" s="68"/>
      <c r="C225" s="68"/>
      <c r="D225" s="68"/>
      <c r="E225" s="68"/>
      <c r="F225" s="71"/>
      <c r="G225" s="85" t="s">
        <v>27</v>
      </c>
      <c r="H225" s="51" t="s">
        <v>41</v>
      </c>
      <c r="I225" s="51"/>
      <c r="J225" s="51"/>
      <c r="K225" s="25"/>
      <c r="L225" s="26" t="s">
        <v>42</v>
      </c>
      <c r="M225" s="27"/>
      <c r="N225" s="52"/>
      <c r="O225" s="26" t="s">
        <v>216</v>
      </c>
      <c r="P225" s="53"/>
      <c r="Q225" s="52"/>
      <c r="R225" s="26" t="s">
        <v>44</v>
      </c>
      <c r="S225" s="53"/>
      <c r="T225" s="28"/>
      <c r="U225" s="26" t="s">
        <v>268</v>
      </c>
      <c r="V225" s="54"/>
      <c r="W225" s="28"/>
      <c r="X225" s="26"/>
      <c r="Y225" s="54"/>
      <c r="Z225" s="28"/>
      <c r="AA225" s="26"/>
      <c r="AB225" s="54"/>
      <c r="AC225" s="25"/>
      <c r="AD225" s="26"/>
      <c r="AE225" s="27"/>
    </row>
    <row r="226" customFormat="false" ht="27.6" hidden="false" customHeight="true" outlineLevel="0" collapsed="false">
      <c r="A226" s="140"/>
      <c r="B226" s="140"/>
      <c r="C226" s="68"/>
      <c r="D226" s="68"/>
      <c r="E226" s="68"/>
      <c r="F226" s="71"/>
      <c r="G226" s="67" t="s">
        <v>107</v>
      </c>
      <c r="H226" s="96" t="n">
        <v>12438000</v>
      </c>
      <c r="I226" s="91" t="s">
        <v>39</v>
      </c>
      <c r="J226" s="74" t="n">
        <v>1280000</v>
      </c>
      <c r="K226" s="96" t="n">
        <v>24724000</v>
      </c>
      <c r="L226" s="91" t="s">
        <v>39</v>
      </c>
      <c r="M226" s="74" t="n">
        <v>2526000</v>
      </c>
      <c r="N226" s="96" t="s">
        <v>303</v>
      </c>
      <c r="O226" s="91"/>
      <c r="P226" s="74"/>
      <c r="Q226" s="96" t="n">
        <v>719.6</v>
      </c>
      <c r="R226" s="73" t="s">
        <v>39</v>
      </c>
      <c r="S226" s="74" t="n">
        <v>560.8</v>
      </c>
      <c r="T226" s="72" t="n">
        <v>1467.1</v>
      </c>
      <c r="U226" s="73" t="s">
        <v>39</v>
      </c>
      <c r="V226" s="74" t="n">
        <v>345.3</v>
      </c>
      <c r="W226" s="79"/>
      <c r="X226" s="73"/>
      <c r="Y226" s="74"/>
      <c r="Z226" s="82"/>
      <c r="AA226" s="73"/>
      <c r="AB226" s="83"/>
      <c r="AC226" s="79"/>
      <c r="AD226" s="73"/>
      <c r="AE226" s="74"/>
    </row>
    <row r="227" customFormat="false" ht="29.2" hidden="false" customHeight="true" outlineLevel="0" collapsed="false">
      <c r="A227" s="142"/>
      <c r="B227" s="142"/>
      <c r="C227" s="86"/>
      <c r="D227" s="86"/>
      <c r="E227" s="86"/>
      <c r="F227" s="88"/>
      <c r="G227" s="67" t="s">
        <v>111</v>
      </c>
      <c r="H227" s="131" t="str">
        <f aca="false">ROUND(H226*81/1000000,2)&amp;" ppm"</f>
        <v>1007.48 ppm</v>
      </c>
      <c r="I227" s="73" t="s">
        <v>39</v>
      </c>
      <c r="J227" s="132" t="str">
        <f aca="false">ROUND(J226*81/1000000,2)&amp;" ppm"</f>
        <v>103.68 ppm</v>
      </c>
      <c r="K227" s="79"/>
      <c r="L227" s="91"/>
      <c r="M227" s="81"/>
      <c r="N227" s="96"/>
      <c r="O227" s="73"/>
      <c r="P227" s="74"/>
      <c r="Q227" s="131" t="str">
        <f aca="false">ROUND(Q226*246/1000,2)&amp;" ppb"</f>
        <v>177.02 ppb</v>
      </c>
      <c r="R227" s="73" t="s">
        <v>39</v>
      </c>
      <c r="S227" s="132" t="str">
        <f aca="false">ROUND(S226*246/1000,2)&amp;" ppb"</f>
        <v>137.96 ppb</v>
      </c>
      <c r="T227" s="79"/>
      <c r="U227" s="80"/>
      <c r="V227" s="80"/>
      <c r="W227" s="96"/>
      <c r="X227" s="73"/>
      <c r="Y227" s="81"/>
      <c r="Z227" s="82"/>
      <c r="AA227" s="80"/>
      <c r="AB227" s="80"/>
      <c r="AC227" s="79"/>
      <c r="AD227" s="73"/>
      <c r="AE227" s="81"/>
    </row>
    <row r="228" customFormat="false" ht="34.3" hidden="false" customHeight="true" outlineLevel="0" collapsed="false">
      <c r="A228" s="138" t="s">
        <v>304</v>
      </c>
      <c r="B228" s="20" t="s">
        <v>296</v>
      </c>
      <c r="C228" s="135" t="s">
        <v>305</v>
      </c>
      <c r="D228" s="22" t="n">
        <v>3.903</v>
      </c>
      <c r="E228" s="143" t="n">
        <v>250317</v>
      </c>
      <c r="F228" s="23" t="n">
        <v>45733</v>
      </c>
      <c r="G228" s="24" t="s">
        <v>27</v>
      </c>
      <c r="H228" s="25"/>
      <c r="I228" s="26" t="s">
        <v>28</v>
      </c>
      <c r="J228" s="27"/>
      <c r="K228" s="25"/>
      <c r="L228" s="26" t="s">
        <v>29</v>
      </c>
      <c r="M228" s="27"/>
      <c r="N228" s="25"/>
      <c r="O228" s="26" t="s">
        <v>30</v>
      </c>
      <c r="P228" s="27"/>
      <c r="Q228" s="25"/>
      <c r="R228" s="26" t="s">
        <v>31</v>
      </c>
      <c r="S228" s="27"/>
      <c r="T228" s="28"/>
      <c r="U228" s="26" t="s">
        <v>32</v>
      </c>
      <c r="V228" s="27"/>
      <c r="W228" s="25"/>
      <c r="X228" s="26" t="s">
        <v>33</v>
      </c>
      <c r="Y228" s="27"/>
      <c r="Z228" s="25"/>
      <c r="AA228" s="26" t="s">
        <v>34</v>
      </c>
      <c r="AB228" s="27"/>
      <c r="AC228" s="29" t="s">
        <v>35</v>
      </c>
      <c r="AD228" s="29"/>
      <c r="AE228" s="29"/>
    </row>
    <row r="229" customFormat="false" ht="27.45" hidden="false" customHeight="true" outlineLevel="0" collapsed="false">
      <c r="A229" s="30" t="s">
        <v>306</v>
      </c>
      <c r="B229" s="30" t="s">
        <v>307</v>
      </c>
      <c r="C229" s="30"/>
      <c r="D229" s="30"/>
      <c r="E229" s="30"/>
      <c r="F229" s="34" t="n">
        <v>45737</v>
      </c>
      <c r="G229" s="24" t="s">
        <v>107</v>
      </c>
      <c r="H229" s="38" t="n">
        <v>2663</v>
      </c>
      <c r="I229" s="36" t="s">
        <v>39</v>
      </c>
      <c r="J229" s="37" t="n">
        <v>485.2</v>
      </c>
      <c r="K229" s="38" t="n">
        <v>6724</v>
      </c>
      <c r="L229" s="36" t="s">
        <v>39</v>
      </c>
      <c r="M229" s="37" t="n">
        <v>6534</v>
      </c>
      <c r="N229" s="38" t="s">
        <v>308</v>
      </c>
      <c r="O229" s="36"/>
      <c r="P229" s="37"/>
      <c r="Q229" s="38" t="n">
        <v>1825</v>
      </c>
      <c r="R229" s="36" t="s">
        <v>39</v>
      </c>
      <c r="S229" s="37" t="n">
        <v>464.6</v>
      </c>
      <c r="T229" s="38" t="n">
        <v>20394</v>
      </c>
      <c r="U229" s="36" t="s">
        <v>39</v>
      </c>
      <c r="V229" s="37" t="n">
        <v>3897</v>
      </c>
      <c r="W229" s="38" t="n">
        <v>172.42</v>
      </c>
      <c r="X229" s="60" t="s">
        <v>39</v>
      </c>
      <c r="Y229" s="37" t="n">
        <v>156.6</v>
      </c>
      <c r="Z229" s="38" t="s">
        <v>309</v>
      </c>
      <c r="AA229" s="36"/>
      <c r="AB229" s="37"/>
      <c r="AC229" s="43"/>
      <c r="AD229" s="43"/>
      <c r="AE229" s="43"/>
    </row>
    <row r="230" customFormat="false" ht="28.4" hidden="false" customHeight="true" outlineLevel="0" collapsed="false">
      <c r="A230" s="30"/>
      <c r="B230" s="30" t="s">
        <v>310</v>
      </c>
      <c r="C230" s="30"/>
      <c r="D230" s="30"/>
      <c r="E230" s="30"/>
      <c r="F230" s="34"/>
      <c r="G230" s="24" t="s">
        <v>111</v>
      </c>
      <c r="H230" s="123" t="str">
        <f aca="false">ROUND(H229*81/1000,2)&amp;" ppb"</f>
        <v>215.7 ppb</v>
      </c>
      <c r="I230" s="36" t="s">
        <v>39</v>
      </c>
      <c r="J230" s="125" t="str">
        <f aca="false">ROUND(J229*81/1000,2)&amp;" ppb"</f>
        <v>39.3 ppb</v>
      </c>
      <c r="K230" s="123" t="str">
        <f aca="false">ROUND(K229*81/1000,2)&amp;" ppb"</f>
        <v>544.64 ppb</v>
      </c>
      <c r="L230" s="36" t="s">
        <v>39</v>
      </c>
      <c r="M230" s="125" t="str">
        <f aca="false">ROUND(M229*81/1000,2)&amp;" ppb"</f>
        <v>529.25 ppb</v>
      </c>
      <c r="N230" s="123" t="str">
        <f aca="false">"&lt;"&amp;ROUND(RIGHT(N229,LEN(N229)-1)*1760/1000,2)&amp;" ppb"</f>
        <v>&lt;1011.65 ppb</v>
      </c>
      <c r="O230" s="144"/>
      <c r="P230" s="125"/>
      <c r="Q230" s="123" t="str">
        <f aca="false">ROUND(Q229*246/1000,2)&amp;" ppb"</f>
        <v>448.95 ppb</v>
      </c>
      <c r="R230" s="36" t="s">
        <v>39</v>
      </c>
      <c r="S230" s="125" t="str">
        <f aca="false">ROUND(S229*246/1000,2)&amp;" ppb"</f>
        <v>114.29 ppb</v>
      </c>
      <c r="T230" s="123" t="str">
        <f aca="false">ROUND(T229*32300/1000000,2)&amp;" ppm"</f>
        <v>658.73 ppm</v>
      </c>
      <c r="U230" s="36" t="s">
        <v>39</v>
      </c>
      <c r="V230" s="125" t="str">
        <f aca="false">ROUND(V229*32300/1000000,2)&amp;" ppm"</f>
        <v>125.87 ppm</v>
      </c>
      <c r="W230" s="45"/>
      <c r="X230" s="36"/>
      <c r="Y230" s="124"/>
      <c r="Z230" s="45"/>
      <c r="AA230" s="36"/>
      <c r="AB230" s="124"/>
      <c r="AC230" s="47"/>
      <c r="AD230" s="36"/>
      <c r="AE230" s="48"/>
    </row>
    <row r="231" customFormat="false" ht="30" hidden="false" customHeight="true" outlineLevel="0" collapsed="false">
      <c r="A231" s="30"/>
      <c r="B231" s="30"/>
      <c r="C231" s="30"/>
      <c r="D231" s="30"/>
      <c r="E231" s="30"/>
      <c r="F231" s="34"/>
      <c r="G231" s="50" t="s">
        <v>27</v>
      </c>
      <c r="H231" s="51" t="s">
        <v>41</v>
      </c>
      <c r="I231" s="51"/>
      <c r="J231" s="51"/>
      <c r="K231" s="25"/>
      <c r="L231" s="26" t="s">
        <v>42</v>
      </c>
      <c r="M231" s="27"/>
      <c r="N231" s="52"/>
      <c r="O231" s="26" t="s">
        <v>216</v>
      </c>
      <c r="P231" s="53"/>
      <c r="Q231" s="52"/>
      <c r="R231" s="26" t="s">
        <v>44</v>
      </c>
      <c r="S231" s="53"/>
      <c r="T231" s="28"/>
      <c r="U231" s="26" t="s">
        <v>268</v>
      </c>
      <c r="V231" s="54"/>
      <c r="W231" s="28"/>
      <c r="X231" s="26"/>
      <c r="Y231" s="54"/>
      <c r="Z231" s="28"/>
      <c r="AA231" s="26"/>
      <c r="AB231" s="54"/>
      <c r="AC231" s="25"/>
      <c r="AD231" s="26"/>
      <c r="AE231" s="27"/>
    </row>
    <row r="232" customFormat="false" ht="27.6" hidden="false" customHeight="true" outlineLevel="0" collapsed="false">
      <c r="A232" s="145"/>
      <c r="B232" s="145"/>
      <c r="C232" s="30"/>
      <c r="D232" s="30"/>
      <c r="E232" s="30"/>
      <c r="F232" s="34"/>
      <c r="G232" s="24" t="s">
        <v>107</v>
      </c>
      <c r="H232" s="38" t="n">
        <v>9074300</v>
      </c>
      <c r="I232" s="60" t="s">
        <v>39</v>
      </c>
      <c r="J232" s="37" t="n">
        <v>904600</v>
      </c>
      <c r="K232" s="38" t="n">
        <v>28149000</v>
      </c>
      <c r="L232" s="60" t="s">
        <v>39</v>
      </c>
      <c r="M232" s="37" t="n">
        <v>2785000</v>
      </c>
      <c r="N232" s="38" t="s">
        <v>311</v>
      </c>
      <c r="O232" s="60"/>
      <c r="P232" s="37"/>
      <c r="Q232" s="38" t="n">
        <v>1650</v>
      </c>
      <c r="R232" s="36" t="s">
        <v>39</v>
      </c>
      <c r="S232" s="37" t="n">
        <v>546.8</v>
      </c>
      <c r="T232" s="35" t="n">
        <v>1738.6</v>
      </c>
      <c r="U232" s="36" t="s">
        <v>39</v>
      </c>
      <c r="V232" s="37" t="n">
        <v>338.2</v>
      </c>
      <c r="W232" s="45"/>
      <c r="X232" s="36"/>
      <c r="Y232" s="37"/>
      <c r="Z232" s="47"/>
      <c r="AA232" s="36"/>
      <c r="AB232" s="48"/>
      <c r="AC232" s="45"/>
      <c r="AD232" s="36"/>
      <c r="AE232" s="37"/>
    </row>
    <row r="233" customFormat="false" ht="29.2" hidden="false" customHeight="true" outlineLevel="0" collapsed="false">
      <c r="A233" s="146"/>
      <c r="B233" s="146"/>
      <c r="C233" s="55"/>
      <c r="D233" s="55"/>
      <c r="E233" s="55"/>
      <c r="F233" s="57"/>
      <c r="G233" s="24" t="s">
        <v>111</v>
      </c>
      <c r="H233" s="123" t="str">
        <f aca="false">ROUND(H232*81/1000000,2)&amp;" ppm"</f>
        <v>735.02 ppm</v>
      </c>
      <c r="I233" s="36" t="s">
        <v>39</v>
      </c>
      <c r="J233" s="125" t="str">
        <f aca="false">ROUND(J232*81/1000000,2)&amp;" ppm"</f>
        <v>73.27 ppm</v>
      </c>
      <c r="K233" s="45"/>
      <c r="L233" s="60"/>
      <c r="M233" s="124"/>
      <c r="N233" s="38"/>
      <c r="O233" s="36"/>
      <c r="P233" s="37"/>
      <c r="Q233" s="123" t="str">
        <f aca="false">ROUND(Q232*246/1000,2)&amp;" ppb"</f>
        <v>405.9 ppb</v>
      </c>
      <c r="R233" s="36" t="s">
        <v>39</v>
      </c>
      <c r="S233" s="125" t="str">
        <f aca="false">ROUND(S232*246/1000,2)&amp;" ppb"</f>
        <v>134.51 ppb</v>
      </c>
      <c r="T233" s="45"/>
      <c r="U233" s="46"/>
      <c r="V233" s="46"/>
      <c r="W233" s="38"/>
      <c r="X233" s="36"/>
      <c r="Y233" s="124"/>
      <c r="Z233" s="47"/>
      <c r="AA233" s="46"/>
      <c r="AB233" s="46"/>
      <c r="AC233" s="45"/>
      <c r="AD233" s="36"/>
      <c r="AE233" s="124"/>
    </row>
    <row r="234" customFormat="false" ht="34.3" hidden="false" customHeight="true" outlineLevel="0" collapsed="false">
      <c r="A234" s="139" t="s">
        <v>312</v>
      </c>
      <c r="B234" s="62" t="s">
        <v>296</v>
      </c>
      <c r="C234" s="136" t="s">
        <v>313</v>
      </c>
      <c r="D234" s="65" t="n">
        <v>2.958</v>
      </c>
      <c r="E234" s="94" t="n">
        <v>250321</v>
      </c>
      <c r="F234" s="66" t="n">
        <v>45737</v>
      </c>
      <c r="G234" s="67" t="s">
        <v>27</v>
      </c>
      <c r="H234" s="25"/>
      <c r="I234" s="26" t="s">
        <v>28</v>
      </c>
      <c r="J234" s="27"/>
      <c r="K234" s="25"/>
      <c r="L234" s="26" t="s">
        <v>29</v>
      </c>
      <c r="M234" s="27"/>
      <c r="N234" s="25"/>
      <c r="O234" s="26" t="s">
        <v>30</v>
      </c>
      <c r="P234" s="27"/>
      <c r="Q234" s="25"/>
      <c r="R234" s="26" t="s">
        <v>31</v>
      </c>
      <c r="S234" s="27"/>
      <c r="T234" s="28"/>
      <c r="U234" s="26" t="s">
        <v>32</v>
      </c>
      <c r="V234" s="27"/>
      <c r="W234" s="25"/>
      <c r="X234" s="26" t="s">
        <v>33</v>
      </c>
      <c r="Y234" s="27"/>
      <c r="Z234" s="25"/>
      <c r="AA234" s="26" t="s">
        <v>34</v>
      </c>
      <c r="AB234" s="27"/>
      <c r="AC234" s="29" t="s">
        <v>35</v>
      </c>
      <c r="AD234" s="29"/>
      <c r="AE234" s="29"/>
    </row>
    <row r="235" customFormat="false" ht="27.45" hidden="false" customHeight="true" outlineLevel="0" collapsed="false">
      <c r="A235" s="68" t="s">
        <v>298</v>
      </c>
      <c r="B235" s="68" t="s">
        <v>314</v>
      </c>
      <c r="C235" s="68"/>
      <c r="D235" s="68"/>
      <c r="E235" s="68"/>
      <c r="F235" s="71" t="n">
        <v>45740</v>
      </c>
      <c r="G235" s="67" t="s">
        <v>107</v>
      </c>
      <c r="H235" s="96" t="n">
        <v>2603</v>
      </c>
      <c r="I235" s="73" t="s">
        <v>39</v>
      </c>
      <c r="J235" s="74" t="n">
        <v>572.9</v>
      </c>
      <c r="K235" s="96" t="s">
        <v>315</v>
      </c>
      <c r="L235" s="73"/>
      <c r="M235" s="74"/>
      <c r="N235" s="96" t="s">
        <v>316</v>
      </c>
      <c r="O235" s="73"/>
      <c r="P235" s="74"/>
      <c r="Q235" s="96" t="n">
        <v>967.9</v>
      </c>
      <c r="R235" s="73" t="s">
        <v>39</v>
      </c>
      <c r="S235" s="74" t="n">
        <v>522.4</v>
      </c>
      <c r="T235" s="96" t="n">
        <v>19743</v>
      </c>
      <c r="U235" s="73" t="s">
        <v>39</v>
      </c>
      <c r="V235" s="74" t="n">
        <v>4293</v>
      </c>
      <c r="W235" s="96" t="s">
        <v>317</v>
      </c>
      <c r="X235" s="91"/>
      <c r="Y235" s="74"/>
      <c r="Z235" s="96" t="s">
        <v>318</v>
      </c>
      <c r="AA235" s="73"/>
      <c r="AB235" s="74"/>
      <c r="AC235" s="78"/>
      <c r="AD235" s="78"/>
      <c r="AE235" s="78"/>
    </row>
    <row r="236" customFormat="false" ht="28.4" hidden="false" customHeight="true" outlineLevel="0" collapsed="false">
      <c r="A236" s="68"/>
      <c r="B236" s="68" t="s">
        <v>319</v>
      </c>
      <c r="C236" s="68"/>
      <c r="D236" s="68"/>
      <c r="E236" s="68"/>
      <c r="F236" s="71"/>
      <c r="G236" s="67" t="s">
        <v>111</v>
      </c>
      <c r="H236" s="131" t="str">
        <f aca="false">ROUND(H235*81/1000,2)&amp;" ppb"</f>
        <v>210.84 ppb</v>
      </c>
      <c r="I236" s="73" t="s">
        <v>39</v>
      </c>
      <c r="J236" s="132" t="str">
        <f aca="false">ROUND(J235*81/1000,2)&amp;" ppb"</f>
        <v>46.4 ppb</v>
      </c>
      <c r="K236" s="131" t="str">
        <f aca="false">"&lt;"&amp;ROUND(RIGHT(K235,LEN(K235)-1)*81/1000,2)&amp;" ppb"</f>
        <v>&lt;727.54 ppb</v>
      </c>
      <c r="L236" s="147"/>
      <c r="M236" s="80"/>
      <c r="N236" s="131" t="str">
        <f aca="false">"&lt;"&amp;ROUND(RIGHT(N235,LEN(N235)-1)*1760/1000,2)&amp;" ppb"</f>
        <v>&lt;1170.58 ppb</v>
      </c>
      <c r="O236" s="147"/>
      <c r="P236" s="132"/>
      <c r="Q236" s="131" t="str">
        <f aca="false">ROUND(Q235*246/1000,2)&amp;" ppb"</f>
        <v>238.1 ppb</v>
      </c>
      <c r="R236" s="73" t="s">
        <v>39</v>
      </c>
      <c r="S236" s="132" t="str">
        <f aca="false">ROUND(S235*246/1000,2)&amp;" ppb"</f>
        <v>128.51 ppb</v>
      </c>
      <c r="T236" s="131" t="str">
        <f aca="false">ROUND(T235*32300/1000000,2)&amp;" ppm"</f>
        <v>637.7 ppm</v>
      </c>
      <c r="U236" s="73" t="s">
        <v>39</v>
      </c>
      <c r="V236" s="132" t="str">
        <f aca="false">ROUND(V235*32300/1000000,2)&amp;" ppm"</f>
        <v>138.66 ppm</v>
      </c>
      <c r="W236" s="79"/>
      <c r="X236" s="73"/>
      <c r="Y236" s="81"/>
      <c r="Z236" s="79"/>
      <c r="AA236" s="73"/>
      <c r="AB236" s="81"/>
      <c r="AC236" s="82"/>
      <c r="AD236" s="73"/>
      <c r="AE236" s="83"/>
    </row>
    <row r="237" customFormat="false" ht="30" hidden="false" customHeight="true" outlineLevel="0" collapsed="false">
      <c r="A237" s="68"/>
      <c r="B237" s="68"/>
      <c r="C237" s="68"/>
      <c r="D237" s="68"/>
      <c r="E237" s="68"/>
      <c r="F237" s="71"/>
      <c r="G237" s="85" t="s">
        <v>27</v>
      </c>
      <c r="H237" s="51" t="s">
        <v>41</v>
      </c>
      <c r="I237" s="51"/>
      <c r="J237" s="51"/>
      <c r="K237" s="25"/>
      <c r="L237" s="26" t="s">
        <v>42</v>
      </c>
      <c r="M237" s="27"/>
      <c r="N237" s="52"/>
      <c r="O237" s="26" t="s">
        <v>216</v>
      </c>
      <c r="P237" s="53"/>
      <c r="Q237" s="52"/>
      <c r="R237" s="26" t="s">
        <v>44</v>
      </c>
      <c r="S237" s="53"/>
      <c r="T237" s="28"/>
      <c r="U237" s="26" t="s">
        <v>268</v>
      </c>
      <c r="V237" s="54"/>
      <c r="W237" s="28"/>
      <c r="X237" s="26"/>
      <c r="Y237" s="54"/>
      <c r="Z237" s="28"/>
      <c r="AA237" s="26"/>
      <c r="AB237" s="54"/>
      <c r="AC237" s="25"/>
      <c r="AD237" s="26"/>
      <c r="AE237" s="27"/>
    </row>
    <row r="238" customFormat="false" ht="27.6" hidden="false" customHeight="true" outlineLevel="0" collapsed="false">
      <c r="A238" s="140"/>
      <c r="B238" s="140"/>
      <c r="C238" s="68"/>
      <c r="D238" s="68"/>
      <c r="E238" s="68"/>
      <c r="F238" s="71"/>
      <c r="G238" s="67" t="s">
        <v>107</v>
      </c>
      <c r="H238" s="96" t="n">
        <v>5123100</v>
      </c>
      <c r="I238" s="91" t="s">
        <v>39</v>
      </c>
      <c r="J238" s="74" t="n">
        <v>536600</v>
      </c>
      <c r="K238" s="96" t="n">
        <v>24745000</v>
      </c>
      <c r="L238" s="91" t="s">
        <v>39</v>
      </c>
      <c r="M238" s="74" t="n">
        <v>2565000</v>
      </c>
      <c r="N238" s="96" t="n">
        <v>96.796</v>
      </c>
      <c r="O238" s="91" t="s">
        <v>39</v>
      </c>
      <c r="P238" s="74" t="n">
        <v>123.2</v>
      </c>
      <c r="Q238" s="96" t="n">
        <v>1792</v>
      </c>
      <c r="R238" s="73" t="s">
        <v>39</v>
      </c>
      <c r="S238" s="74" t="n">
        <v>638</v>
      </c>
      <c r="T238" s="72" t="n">
        <v>1800.4</v>
      </c>
      <c r="U238" s="73" t="s">
        <v>39</v>
      </c>
      <c r="V238" s="74" t="n">
        <v>386.6</v>
      </c>
      <c r="W238" s="79"/>
      <c r="X238" s="73"/>
      <c r="Y238" s="74"/>
      <c r="Z238" s="82"/>
      <c r="AA238" s="73"/>
      <c r="AB238" s="83"/>
      <c r="AC238" s="79"/>
      <c r="AD238" s="73"/>
      <c r="AE238" s="74"/>
    </row>
    <row r="239" customFormat="false" ht="29.2" hidden="false" customHeight="true" outlineLevel="0" collapsed="false">
      <c r="A239" s="142"/>
      <c r="B239" s="142"/>
      <c r="C239" s="86"/>
      <c r="D239" s="86"/>
      <c r="E239" s="86"/>
      <c r="F239" s="88"/>
      <c r="G239" s="67" t="s">
        <v>111</v>
      </c>
      <c r="H239" s="131" t="str">
        <f aca="false">ROUND(H238*81/1000000,2)&amp;" ppm"</f>
        <v>414.97 ppm</v>
      </c>
      <c r="I239" s="73" t="s">
        <v>39</v>
      </c>
      <c r="J239" s="132" t="str">
        <f aca="false">ROUND(J238*81/1000000,2)&amp;" ppm"</f>
        <v>43.46 ppm</v>
      </c>
      <c r="K239" s="79"/>
      <c r="L239" s="91"/>
      <c r="M239" s="81"/>
      <c r="N239" s="96"/>
      <c r="O239" s="73"/>
      <c r="P239" s="74"/>
      <c r="Q239" s="131" t="str">
        <f aca="false">ROUND(Q238*246/1000,2)&amp;" ppb"</f>
        <v>440.83 ppb</v>
      </c>
      <c r="R239" s="73" t="s">
        <v>39</v>
      </c>
      <c r="S239" s="132" t="str">
        <f aca="false">ROUND(S238*246/1000,2)&amp;" ppb"</f>
        <v>156.95 ppb</v>
      </c>
      <c r="T239" s="79"/>
      <c r="U239" s="80"/>
      <c r="V239" s="80"/>
      <c r="W239" s="96"/>
      <c r="X239" s="73"/>
      <c r="Y239" s="81"/>
      <c r="Z239" s="82"/>
      <c r="AA239" s="80"/>
      <c r="AB239" s="80"/>
      <c r="AC239" s="79"/>
      <c r="AD239" s="73"/>
      <c r="AE239" s="81"/>
    </row>
    <row r="240" customFormat="false" ht="26.95" hidden="false" customHeight="true" outlineLevel="0" collapsed="false">
      <c r="A240" s="111" t="s">
        <v>320</v>
      </c>
      <c r="B240" s="111"/>
      <c r="C240" s="112"/>
      <c r="D240" s="112"/>
      <c r="E240" s="112"/>
      <c r="F240" s="113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  <c r="Z240" s="112"/>
      <c r="AA240" s="112"/>
      <c r="AB240" s="112"/>
      <c r="AC240" s="112"/>
      <c r="AD240" s="112"/>
      <c r="AE240" s="114"/>
    </row>
    <row r="241" customFormat="false" ht="38.05" hidden="false" customHeight="true" outlineLevel="0" collapsed="false">
      <c r="A241" s="13" t="s">
        <v>19</v>
      </c>
      <c r="B241" s="13" t="s">
        <v>20</v>
      </c>
      <c r="C241" s="13" t="s">
        <v>21</v>
      </c>
      <c r="D241" s="13" t="s">
        <v>22</v>
      </c>
      <c r="E241" s="13" t="s">
        <v>23</v>
      </c>
      <c r="F241" s="14" t="s">
        <v>24</v>
      </c>
      <c r="G241" s="13"/>
      <c r="H241" s="15"/>
      <c r="I241" s="16"/>
      <c r="J241" s="17"/>
      <c r="K241" s="15"/>
      <c r="L241" s="16"/>
      <c r="M241" s="17"/>
      <c r="N241" s="15"/>
      <c r="O241" s="16"/>
      <c r="P241" s="17"/>
      <c r="Q241" s="15"/>
      <c r="R241" s="16"/>
      <c r="S241" s="17"/>
      <c r="T241" s="18"/>
      <c r="U241" s="16"/>
      <c r="V241" s="17"/>
      <c r="W241" s="15"/>
      <c r="X241" s="16"/>
      <c r="Y241" s="17"/>
      <c r="Z241" s="15"/>
      <c r="AA241" s="16"/>
      <c r="AB241" s="17"/>
      <c r="AC241" s="19"/>
      <c r="AD241" s="19"/>
      <c r="AE241" s="19"/>
    </row>
    <row r="242" customFormat="false" ht="34.3" hidden="false" customHeight="true" outlineLevel="0" collapsed="false">
      <c r="A242" s="138" t="s">
        <v>321</v>
      </c>
      <c r="B242" s="20" t="s">
        <v>322</v>
      </c>
      <c r="C242" s="135" t="s">
        <v>323</v>
      </c>
      <c r="D242" s="21" t="n">
        <v>12.917</v>
      </c>
      <c r="E242" s="22" t="s">
        <v>324</v>
      </c>
      <c r="F242" s="23" t="n">
        <v>43627</v>
      </c>
      <c r="G242" s="24" t="s">
        <v>27</v>
      </c>
      <c r="H242" s="25"/>
      <c r="I242" s="26" t="s">
        <v>28</v>
      </c>
      <c r="J242" s="27"/>
      <c r="K242" s="25"/>
      <c r="L242" s="26" t="s">
        <v>29</v>
      </c>
      <c r="M242" s="27"/>
      <c r="N242" s="25"/>
      <c r="O242" s="26" t="s">
        <v>30</v>
      </c>
      <c r="P242" s="27"/>
      <c r="Q242" s="25"/>
      <c r="R242" s="26" t="s">
        <v>31</v>
      </c>
      <c r="S242" s="27"/>
      <c r="T242" s="28"/>
      <c r="U242" s="26" t="s">
        <v>32</v>
      </c>
      <c r="V242" s="27"/>
      <c r="W242" s="25"/>
      <c r="X242" s="26" t="s">
        <v>33</v>
      </c>
      <c r="Y242" s="27"/>
      <c r="Z242" s="25"/>
      <c r="AA242" s="26" t="s">
        <v>34</v>
      </c>
      <c r="AB242" s="27"/>
      <c r="AC242" s="29" t="s">
        <v>35</v>
      </c>
      <c r="AD242" s="29"/>
      <c r="AE242" s="29"/>
    </row>
    <row r="243" customFormat="false" ht="25.25" hidden="false" customHeight="true" outlineLevel="0" collapsed="false">
      <c r="A243" s="30" t="s">
        <v>325</v>
      </c>
      <c r="B243" s="30" t="s">
        <v>326</v>
      </c>
      <c r="C243" s="30"/>
      <c r="D243" s="30"/>
      <c r="E243" s="30"/>
      <c r="F243" s="34" t="n">
        <v>43641</v>
      </c>
      <c r="G243" s="24" t="s">
        <v>107</v>
      </c>
      <c r="H243" s="38" t="s">
        <v>70</v>
      </c>
      <c r="I243" s="36"/>
      <c r="J243" s="37"/>
      <c r="K243" s="38" t="s">
        <v>327</v>
      </c>
      <c r="L243" s="36"/>
      <c r="M243" s="37"/>
      <c r="N243" s="35" t="n">
        <v>0.3481</v>
      </c>
      <c r="O243" s="36" t="s">
        <v>39</v>
      </c>
      <c r="P243" s="37" t="n">
        <v>0.4279</v>
      </c>
      <c r="Q243" s="38" t="s">
        <v>290</v>
      </c>
      <c r="R243" s="36"/>
      <c r="S243" s="37"/>
      <c r="T243" s="35" t="n">
        <v>1.4897</v>
      </c>
      <c r="U243" s="36" t="s">
        <v>39</v>
      </c>
      <c r="V243" s="37" t="n">
        <v>1.853</v>
      </c>
      <c r="W243" s="38" t="s">
        <v>328</v>
      </c>
      <c r="X243" s="39"/>
      <c r="Y243" s="37"/>
      <c r="Z243" s="40" t="n">
        <v>0.0556</v>
      </c>
      <c r="AA243" s="41" t="s">
        <v>39</v>
      </c>
      <c r="AB243" s="42" t="n">
        <v>0.086</v>
      </c>
      <c r="AC243" s="43"/>
      <c r="AD243" s="43"/>
      <c r="AE243" s="43"/>
    </row>
    <row r="244" customFormat="false" ht="30" hidden="false" customHeight="true" outlineLevel="0" collapsed="false">
      <c r="A244" s="30"/>
      <c r="B244" s="30"/>
      <c r="C244" s="30"/>
      <c r="D244" s="30"/>
      <c r="E244" s="30"/>
      <c r="F244" s="34"/>
      <c r="G244" s="24" t="s">
        <v>111</v>
      </c>
      <c r="H244" s="123" t="str">
        <f aca="false">"&lt;"&amp;ROUND(RIGHT(H243,LEN(H243)-1)*81/1000,2)&amp;" ppb"</f>
        <v>&lt;0.01 ppb</v>
      </c>
      <c r="I244" s="36"/>
      <c r="J244" s="125"/>
      <c r="K244" s="123" t="str">
        <f aca="false">"&lt;"&amp;ROUND(RIGHT(K243,LEN(K243)-1)*81/1000,2)&amp;" ppb"</f>
        <v>&lt;1.1 ppb</v>
      </c>
      <c r="L244" s="36"/>
      <c r="M244" s="46"/>
      <c r="N244" s="123" t="str">
        <f aca="false">ROUND(N243*1760/1000,2)&amp;" ppb"</f>
        <v>0.61 ppb</v>
      </c>
      <c r="O244" s="36" t="s">
        <v>39</v>
      </c>
      <c r="P244" s="125" t="str">
        <f aca="false">ROUND(P243*1760/1000,2)&amp;" ppb"</f>
        <v>0.75 ppb</v>
      </c>
      <c r="Q244" s="123" t="str">
        <f aca="false">"&lt;"&amp;ROUND(RIGHT(Q243,LEN(Q243)-1)*246/1000,2)&amp;" ppb"</f>
        <v>&lt;0.05 ppb</v>
      </c>
      <c r="R244" s="36"/>
      <c r="S244" s="125"/>
      <c r="T244" s="123" t="str">
        <f aca="false">ROUND(T243*32300/1000000,2)&amp;" ppm"</f>
        <v>0.05 ppm</v>
      </c>
      <c r="U244" s="36" t="s">
        <v>39</v>
      </c>
      <c r="V244" s="125" t="str">
        <f aca="false">ROUND(V243*32300/1000000,2)&amp;" ppm"</f>
        <v>0.06 ppm</v>
      </c>
      <c r="W244" s="45"/>
      <c r="X244" s="36"/>
      <c r="Y244" s="46"/>
      <c r="Z244" s="45"/>
      <c r="AA244" s="36"/>
      <c r="AB244" s="46"/>
      <c r="AC244" s="47"/>
      <c r="AD244" s="36"/>
      <c r="AE244" s="48"/>
    </row>
    <row r="245" customFormat="false" ht="25.9" hidden="false" customHeight="true" outlineLevel="0" collapsed="false">
      <c r="A245" s="30"/>
      <c r="B245" s="30"/>
      <c r="C245" s="30"/>
      <c r="D245" s="30"/>
      <c r="E245" s="30"/>
      <c r="F245" s="34"/>
      <c r="G245" s="50" t="s">
        <v>27</v>
      </c>
      <c r="H245" s="51" t="s">
        <v>41</v>
      </c>
      <c r="I245" s="51"/>
      <c r="J245" s="51"/>
      <c r="K245" s="25"/>
      <c r="L245" s="26" t="s">
        <v>42</v>
      </c>
      <c r="M245" s="27"/>
      <c r="N245" s="52"/>
      <c r="O245" s="26" t="s">
        <v>43</v>
      </c>
      <c r="P245" s="53"/>
      <c r="Q245" s="52"/>
      <c r="R245" s="26" t="s">
        <v>44</v>
      </c>
      <c r="S245" s="53"/>
      <c r="T245" s="51" t="s">
        <v>45</v>
      </c>
      <c r="U245" s="51"/>
      <c r="V245" s="51"/>
      <c r="W245" s="28"/>
      <c r="X245" s="26"/>
      <c r="Y245" s="54"/>
      <c r="Z245" s="28"/>
      <c r="AA245" s="26"/>
      <c r="AB245" s="54"/>
      <c r="AC245" s="25"/>
      <c r="AD245" s="26"/>
      <c r="AE245" s="27"/>
    </row>
    <row r="246" customFormat="false" ht="25.25" hidden="false" customHeight="true" outlineLevel="0" collapsed="false">
      <c r="A246" s="30"/>
      <c r="B246" s="30"/>
      <c r="C246" s="30"/>
      <c r="D246" s="30"/>
      <c r="E246" s="30"/>
      <c r="F246" s="34"/>
      <c r="G246" s="24" t="s">
        <v>107</v>
      </c>
      <c r="H246" s="58" t="n">
        <v>4568</v>
      </c>
      <c r="I246" s="36" t="s">
        <v>39</v>
      </c>
      <c r="J246" s="59" t="n">
        <v>33810</v>
      </c>
      <c r="K246" s="38" t="s">
        <v>329</v>
      </c>
      <c r="L246" s="39"/>
      <c r="M246" s="59"/>
      <c r="N246" s="35" t="n">
        <v>0.0906</v>
      </c>
      <c r="O246" s="60" t="s">
        <v>39</v>
      </c>
      <c r="P246" s="37" t="n">
        <v>0.1125</v>
      </c>
      <c r="Q246" s="38" t="s">
        <v>330</v>
      </c>
      <c r="R246" s="39"/>
      <c r="S246" s="37"/>
      <c r="T246" s="38" t="s">
        <v>331</v>
      </c>
      <c r="U246" s="39"/>
      <c r="V246" s="37"/>
      <c r="W246" s="45"/>
      <c r="X246" s="36"/>
      <c r="Y246" s="46"/>
      <c r="Z246" s="35"/>
      <c r="AA246" s="39"/>
      <c r="AB246" s="37"/>
      <c r="AC246" s="47"/>
      <c r="AD246" s="36"/>
      <c r="AE246" s="48"/>
    </row>
    <row r="247" customFormat="false" ht="22.85" hidden="false" customHeight="true" outlineLevel="0" collapsed="false">
      <c r="A247" s="55"/>
      <c r="B247" s="55"/>
      <c r="C247" s="55"/>
      <c r="D247" s="55"/>
      <c r="E247" s="55"/>
      <c r="F247" s="57"/>
      <c r="G247" s="24" t="s">
        <v>111</v>
      </c>
      <c r="H247" s="123" t="str">
        <f aca="false">ROUND(H246*81/1000000,2)&amp;" ppm"</f>
        <v>0.37 ppm</v>
      </c>
      <c r="I247" s="36" t="s">
        <v>39</v>
      </c>
      <c r="J247" s="125" t="str">
        <f aca="false">ROUND(J246*81/1000000,2)&amp;" ppm"</f>
        <v>2.74 ppm</v>
      </c>
      <c r="K247" s="58"/>
      <c r="L247" s="39"/>
      <c r="M247" s="59"/>
      <c r="N247" s="40"/>
      <c r="O247" s="36"/>
      <c r="P247" s="42"/>
      <c r="Q247" s="123" t="str">
        <f aca="false">"&lt;"&amp;ROUND(RIGHT(Q246,LEN(Q246)-1)*246/1000,2)&amp;" ppb"</f>
        <v>&lt;0.3 ppb</v>
      </c>
      <c r="R247" s="36"/>
      <c r="S247" s="125"/>
      <c r="T247" s="123" t="str">
        <f aca="false">"&lt;"&amp;ROUND(RIGHT(T246,LEN(T246)-1)*81/1000000,2)&amp;" ppm"</f>
        <v>&lt;0.76 ppm</v>
      </c>
      <c r="U247" s="39"/>
      <c r="V247" s="37"/>
      <c r="W247" s="45"/>
      <c r="X247" s="36"/>
      <c r="Y247" s="46"/>
      <c r="Z247" s="45"/>
      <c r="AA247" s="36"/>
      <c r="AB247" s="46"/>
      <c r="AC247" s="47"/>
      <c r="AD247" s="36"/>
      <c r="AE247" s="48"/>
    </row>
    <row r="248" customFormat="false" ht="34.3" hidden="false" customHeight="true" outlineLevel="0" collapsed="false">
      <c r="A248" s="139" t="s">
        <v>332</v>
      </c>
      <c r="B248" s="62" t="s">
        <v>333</v>
      </c>
      <c r="C248" s="136" t="s">
        <v>334</v>
      </c>
      <c r="D248" s="64" t="n">
        <v>14</v>
      </c>
      <c r="E248" s="94" t="n">
        <v>190717</v>
      </c>
      <c r="F248" s="66" t="n">
        <v>43663</v>
      </c>
      <c r="G248" s="67" t="s">
        <v>27</v>
      </c>
      <c r="H248" s="25"/>
      <c r="I248" s="26" t="s">
        <v>28</v>
      </c>
      <c r="J248" s="27"/>
      <c r="K248" s="25"/>
      <c r="L248" s="26" t="s">
        <v>29</v>
      </c>
      <c r="M248" s="27"/>
      <c r="N248" s="25"/>
      <c r="O248" s="26" t="s">
        <v>30</v>
      </c>
      <c r="P248" s="27"/>
      <c r="Q248" s="25"/>
      <c r="R248" s="26" t="s">
        <v>31</v>
      </c>
      <c r="S248" s="27"/>
      <c r="T248" s="28"/>
      <c r="U248" s="26" t="s">
        <v>32</v>
      </c>
      <c r="V248" s="27"/>
      <c r="W248" s="25"/>
      <c r="X248" s="26" t="s">
        <v>33</v>
      </c>
      <c r="Y248" s="27"/>
      <c r="Z248" s="25"/>
      <c r="AA248" s="26" t="s">
        <v>34</v>
      </c>
      <c r="AB248" s="27"/>
      <c r="AC248" s="29" t="s">
        <v>35</v>
      </c>
      <c r="AD248" s="29"/>
      <c r="AE248" s="29"/>
    </row>
    <row r="249" customFormat="false" ht="25.25" hidden="false" customHeight="true" outlineLevel="0" collapsed="false">
      <c r="A249" s="68" t="s">
        <v>325</v>
      </c>
      <c r="B249" s="68" t="s">
        <v>326</v>
      </c>
      <c r="C249" s="68"/>
      <c r="D249" s="68"/>
      <c r="E249" s="148"/>
      <c r="F249" s="71" t="n">
        <v>43678</v>
      </c>
      <c r="G249" s="67" t="s">
        <v>107</v>
      </c>
      <c r="H249" s="72" t="n">
        <v>0.7557</v>
      </c>
      <c r="I249" s="73" t="s">
        <v>39</v>
      </c>
      <c r="J249" s="74" t="n">
        <v>0.4562</v>
      </c>
      <c r="K249" s="96" t="s">
        <v>335</v>
      </c>
      <c r="L249" s="73"/>
      <c r="M249" s="74"/>
      <c r="N249" s="72" t="n">
        <v>0.24</v>
      </c>
      <c r="O249" s="73" t="s">
        <v>39</v>
      </c>
      <c r="P249" s="74" t="n">
        <v>0.4136</v>
      </c>
      <c r="Q249" s="96" t="s">
        <v>336</v>
      </c>
      <c r="R249" s="73"/>
      <c r="S249" s="74"/>
      <c r="T249" s="96" t="s">
        <v>337</v>
      </c>
      <c r="U249" s="73"/>
      <c r="V249" s="74"/>
      <c r="W249" s="96" t="s">
        <v>338</v>
      </c>
      <c r="X249" s="91"/>
      <c r="Y249" s="74"/>
      <c r="Z249" s="72" t="n">
        <v>0.108</v>
      </c>
      <c r="AA249" s="91" t="s">
        <v>39</v>
      </c>
      <c r="AB249" s="74" t="n">
        <v>0.08</v>
      </c>
      <c r="AC249" s="78"/>
      <c r="AD249" s="78"/>
      <c r="AE249" s="78"/>
    </row>
    <row r="250" customFormat="false" ht="30" hidden="false" customHeight="true" outlineLevel="0" collapsed="false">
      <c r="A250" s="68"/>
      <c r="B250" s="68"/>
      <c r="C250" s="68"/>
      <c r="D250" s="68"/>
      <c r="E250" s="68"/>
      <c r="F250" s="71"/>
      <c r="G250" s="67" t="s">
        <v>111</v>
      </c>
      <c r="H250" s="131" t="str">
        <f aca="false">ROUND(H249*81/1000,2)&amp;" ppb"</f>
        <v>0.06 ppb</v>
      </c>
      <c r="I250" s="73" t="s">
        <v>39</v>
      </c>
      <c r="J250" s="132" t="str">
        <f aca="false">ROUND(J249*81/1000,2)&amp;" ppb"</f>
        <v>0.04 ppb</v>
      </c>
      <c r="K250" s="131" t="str">
        <f aca="false">"&lt;"&amp;ROUND(RIGHT(K249,LEN(K249)-1)*81/1000,2)&amp;" ppb"</f>
        <v>&lt;1.26 ppb</v>
      </c>
      <c r="L250" s="73"/>
      <c r="M250" s="80"/>
      <c r="N250" s="131" t="str">
        <f aca="false">ROUND(N249*1760/1000,2)&amp;" ppb"</f>
        <v>0.42 ppb</v>
      </c>
      <c r="O250" s="73" t="s">
        <v>39</v>
      </c>
      <c r="P250" s="132" t="str">
        <f aca="false">ROUND(P249*1760/1000,2)&amp;" ppb"</f>
        <v>0.73 ppb</v>
      </c>
      <c r="Q250" s="131" t="str">
        <f aca="false">"&lt;"&amp;ROUND(RIGHT(Q249,LEN(Q249)-1)*246/1000,2)&amp;" ppb"</f>
        <v>&lt;0.06 ppb</v>
      </c>
      <c r="R250" s="73"/>
      <c r="S250" s="132"/>
      <c r="T250" s="131" t="str">
        <f aca="false">"&lt;"&amp;ROUND(RIGHT(T249,LEN(T249)-1)*32300/1000,2)&amp;" ppb"</f>
        <v>&lt;53.62 ppb</v>
      </c>
      <c r="U250" s="73"/>
      <c r="V250" s="132"/>
      <c r="W250" s="79"/>
      <c r="X250" s="73"/>
      <c r="Y250" s="80"/>
      <c r="Z250" s="79"/>
      <c r="AA250" s="73"/>
      <c r="AB250" s="80"/>
      <c r="AC250" s="82"/>
      <c r="AD250" s="73"/>
      <c r="AE250" s="83"/>
    </row>
    <row r="251" customFormat="false" ht="25.9" hidden="false" customHeight="true" outlineLevel="0" collapsed="false">
      <c r="A251" s="68"/>
      <c r="B251" s="68"/>
      <c r="C251" s="68"/>
      <c r="D251" s="68"/>
      <c r="E251" s="68"/>
      <c r="F251" s="71"/>
      <c r="G251" s="85" t="s">
        <v>27</v>
      </c>
      <c r="H251" s="51" t="s">
        <v>41</v>
      </c>
      <c r="I251" s="51"/>
      <c r="J251" s="51"/>
      <c r="K251" s="25"/>
      <c r="L251" s="26" t="s">
        <v>42</v>
      </c>
      <c r="M251" s="27"/>
      <c r="N251" s="52"/>
      <c r="O251" s="26" t="s">
        <v>43</v>
      </c>
      <c r="P251" s="53"/>
      <c r="Q251" s="52"/>
      <c r="R251" s="26" t="s">
        <v>44</v>
      </c>
      <c r="S251" s="53"/>
      <c r="T251" s="51" t="s">
        <v>45</v>
      </c>
      <c r="U251" s="51"/>
      <c r="V251" s="51"/>
      <c r="W251" s="28"/>
      <c r="X251" s="26"/>
      <c r="Y251" s="54"/>
      <c r="Z251" s="28"/>
      <c r="AA251" s="26"/>
      <c r="AB251" s="54"/>
      <c r="AC251" s="25"/>
      <c r="AD251" s="26"/>
      <c r="AE251" s="27"/>
    </row>
    <row r="252" customFormat="false" ht="25.25" hidden="false" customHeight="true" outlineLevel="0" collapsed="false">
      <c r="A252" s="68"/>
      <c r="B252" s="68"/>
      <c r="C252" s="68"/>
      <c r="D252" s="68"/>
      <c r="E252" s="68"/>
      <c r="F252" s="71"/>
      <c r="G252" s="67" t="s">
        <v>107</v>
      </c>
      <c r="H252" s="149" t="s">
        <v>339</v>
      </c>
      <c r="I252" s="73"/>
      <c r="J252" s="90"/>
      <c r="K252" s="72" t="n">
        <v>0.3536</v>
      </c>
      <c r="L252" s="91" t="s">
        <v>39</v>
      </c>
      <c r="M252" s="90" t="n">
        <v>2.23</v>
      </c>
      <c r="N252" s="96" t="s">
        <v>340</v>
      </c>
      <c r="O252" s="91"/>
      <c r="P252" s="74"/>
      <c r="Q252" s="96" t="s">
        <v>341</v>
      </c>
      <c r="R252" s="91"/>
      <c r="S252" s="74"/>
      <c r="T252" s="96" t="s">
        <v>342</v>
      </c>
      <c r="U252" s="91"/>
      <c r="V252" s="74"/>
      <c r="W252" s="79"/>
      <c r="X252" s="73"/>
      <c r="Y252" s="80"/>
      <c r="Z252" s="72"/>
      <c r="AA252" s="91"/>
      <c r="AB252" s="74"/>
      <c r="AC252" s="82"/>
      <c r="AD252" s="73"/>
      <c r="AE252" s="83"/>
    </row>
    <row r="253" customFormat="false" ht="22.85" hidden="false" customHeight="true" outlineLevel="0" collapsed="false">
      <c r="A253" s="86"/>
      <c r="B253" s="86"/>
      <c r="C253" s="86"/>
      <c r="D253" s="86"/>
      <c r="E253" s="86"/>
      <c r="F253" s="88"/>
      <c r="G253" s="67" t="s">
        <v>111</v>
      </c>
      <c r="H253" s="131" t="str">
        <f aca="false">"&lt;"&amp;ROUND(RIGHT(H252,LEN(H252)-1)*81/1000000,2)&amp;" ppm"</f>
        <v>&lt;4.36 ppm</v>
      </c>
      <c r="I253" s="73"/>
      <c r="J253" s="132"/>
      <c r="K253" s="89"/>
      <c r="L253" s="91"/>
      <c r="M253" s="90"/>
      <c r="N253" s="75"/>
      <c r="O253" s="73"/>
      <c r="P253" s="77"/>
      <c r="Q253" s="131" t="str">
        <f aca="false">"&lt;"&amp;ROUND(RIGHT(Q252,LEN(Q252)-1)*246/1000,2)&amp;" ppb"</f>
        <v>&lt;0.23 ppb</v>
      </c>
      <c r="R253" s="73"/>
      <c r="S253" s="132"/>
      <c r="T253" s="131" t="str">
        <f aca="false">"&lt;"&amp;ROUND(RIGHT(T252,LEN(T252)-1)*81/1000000,2)&amp;" ppm"</f>
        <v>&lt;0.7 ppm</v>
      </c>
      <c r="U253" s="91"/>
      <c r="V253" s="74"/>
      <c r="W253" s="79"/>
      <c r="X253" s="73"/>
      <c r="Y253" s="80"/>
      <c r="Z253" s="79"/>
      <c r="AA253" s="73"/>
      <c r="AB253" s="80"/>
      <c r="AC253" s="82"/>
      <c r="AD253" s="73"/>
      <c r="AE253" s="83"/>
    </row>
    <row r="254" customFormat="false" ht="34.3" hidden="false" customHeight="true" outlineLevel="0" collapsed="false">
      <c r="A254" s="138" t="s">
        <v>343</v>
      </c>
      <c r="B254" s="20" t="s">
        <v>322</v>
      </c>
      <c r="C254" s="135" t="s">
        <v>344</v>
      </c>
      <c r="D254" s="21" t="n">
        <v>7.542</v>
      </c>
      <c r="E254" s="92" t="n">
        <v>190709</v>
      </c>
      <c r="F254" s="23" t="n">
        <v>43655</v>
      </c>
      <c r="G254" s="24" t="s">
        <v>27</v>
      </c>
      <c r="H254" s="25"/>
      <c r="I254" s="26" t="s">
        <v>28</v>
      </c>
      <c r="J254" s="27"/>
      <c r="K254" s="25"/>
      <c r="L254" s="26" t="s">
        <v>29</v>
      </c>
      <c r="M254" s="27"/>
      <c r="N254" s="25"/>
      <c r="O254" s="26" t="s">
        <v>30</v>
      </c>
      <c r="P254" s="27"/>
      <c r="Q254" s="25"/>
      <c r="R254" s="26" t="s">
        <v>31</v>
      </c>
      <c r="S254" s="27"/>
      <c r="T254" s="28"/>
      <c r="U254" s="26" t="s">
        <v>32</v>
      </c>
      <c r="V254" s="27"/>
      <c r="W254" s="25"/>
      <c r="X254" s="26" t="s">
        <v>33</v>
      </c>
      <c r="Y254" s="27"/>
      <c r="Z254" s="25"/>
      <c r="AA254" s="26" t="s">
        <v>34</v>
      </c>
      <c r="AB254" s="27"/>
      <c r="AC254" s="29" t="s">
        <v>35</v>
      </c>
      <c r="AD254" s="29"/>
      <c r="AE254" s="29"/>
    </row>
    <row r="255" customFormat="false" ht="25.25" hidden="false" customHeight="true" outlineLevel="0" collapsed="false">
      <c r="A255" s="30" t="s">
        <v>325</v>
      </c>
      <c r="B255" s="30" t="s">
        <v>326</v>
      </c>
      <c r="C255" s="30"/>
      <c r="D255" s="30"/>
      <c r="E255" s="30"/>
      <c r="F255" s="34" t="n">
        <v>43663</v>
      </c>
      <c r="G255" s="24" t="s">
        <v>107</v>
      </c>
      <c r="H255" s="35" t="n">
        <v>5.629</v>
      </c>
      <c r="I255" s="36" t="s">
        <v>39</v>
      </c>
      <c r="J255" s="37" t="n">
        <v>0.802</v>
      </c>
      <c r="K255" s="38" t="s">
        <v>345</v>
      </c>
      <c r="L255" s="36"/>
      <c r="M255" s="37"/>
      <c r="N255" s="38" t="s">
        <v>346</v>
      </c>
      <c r="O255" s="36"/>
      <c r="P255" s="37"/>
      <c r="Q255" s="38" t="s">
        <v>347</v>
      </c>
      <c r="R255" s="36"/>
      <c r="S255" s="37"/>
      <c r="T255" s="38" t="s">
        <v>348</v>
      </c>
      <c r="U255" s="36"/>
      <c r="V255" s="37"/>
      <c r="W255" s="38" t="s">
        <v>290</v>
      </c>
      <c r="X255" s="39"/>
      <c r="Y255" s="37"/>
      <c r="Z255" s="38" t="s">
        <v>70</v>
      </c>
      <c r="AA255" s="39"/>
      <c r="AB255" s="37"/>
      <c r="AC255" s="43"/>
      <c r="AD255" s="43"/>
      <c r="AE255" s="43"/>
    </row>
    <row r="256" customFormat="false" ht="30" hidden="false" customHeight="true" outlineLevel="0" collapsed="false">
      <c r="A256" s="30"/>
      <c r="B256" s="30" t="s">
        <v>349</v>
      </c>
      <c r="C256" s="30"/>
      <c r="D256" s="30"/>
      <c r="E256" s="30"/>
      <c r="F256" s="34"/>
      <c r="G256" s="24" t="s">
        <v>111</v>
      </c>
      <c r="H256" s="123" t="str">
        <f aca="false">ROUND(H255*81/1000,2)&amp;" ppb"</f>
        <v>0.46 ppb</v>
      </c>
      <c r="I256" s="36" t="s">
        <v>39</v>
      </c>
      <c r="J256" s="125" t="str">
        <f aca="false">ROUND(J255*81/1000,2)&amp;" ppb"</f>
        <v>0.06 ppb</v>
      </c>
      <c r="K256" s="123" t="str">
        <f aca="false">"&lt;"&amp;ROUND(RIGHT(K255,LEN(K255)-1)*81/1000,2)&amp;" ppb"</f>
        <v>&lt;1.19 ppb</v>
      </c>
      <c r="L256" s="36"/>
      <c r="M256" s="46"/>
      <c r="N256" s="123" t="str">
        <f aca="false">"&lt;"&amp;ROUND(RIGHT(N255,LEN(N255)-1)*1760/1000,2)&amp;" ppb"</f>
        <v>&lt;1.37 ppb</v>
      </c>
      <c r="O256" s="36"/>
      <c r="P256" s="125"/>
      <c r="Q256" s="123" t="str">
        <f aca="false">"&lt;"&amp;ROUND(RIGHT(Q255,LEN(Q255)-1)*246/1000,2)&amp;" ppb"</f>
        <v>&lt;0.13 ppb</v>
      </c>
      <c r="R256" s="36"/>
      <c r="S256" s="125"/>
      <c r="T256" s="123" t="str">
        <f aca="false">"&lt;"&amp;ROUND(RIGHT(T255,LEN(T255)-1)*32300/1000,2)&amp;" ppb"</f>
        <v>&lt;90.76 ppb</v>
      </c>
      <c r="U256" s="36"/>
      <c r="V256" s="125"/>
      <c r="W256" s="45"/>
      <c r="X256" s="36"/>
      <c r="Y256" s="46"/>
      <c r="Z256" s="45"/>
      <c r="AA256" s="36"/>
      <c r="AB256" s="46"/>
      <c r="AC256" s="47"/>
      <c r="AD256" s="36"/>
      <c r="AE256" s="48"/>
    </row>
    <row r="257" customFormat="false" ht="25.9" hidden="false" customHeight="true" outlineLevel="0" collapsed="false">
      <c r="A257" s="30"/>
      <c r="B257" s="30"/>
      <c r="C257" s="30"/>
      <c r="D257" s="30"/>
      <c r="E257" s="30"/>
      <c r="F257" s="34"/>
      <c r="G257" s="50" t="s">
        <v>27</v>
      </c>
      <c r="H257" s="51" t="s">
        <v>41</v>
      </c>
      <c r="I257" s="51"/>
      <c r="J257" s="51"/>
      <c r="K257" s="25"/>
      <c r="L257" s="26" t="s">
        <v>42</v>
      </c>
      <c r="M257" s="27"/>
      <c r="N257" s="52"/>
      <c r="O257" s="26" t="s">
        <v>43</v>
      </c>
      <c r="P257" s="53"/>
      <c r="Q257" s="52"/>
      <c r="R257" s="26" t="s">
        <v>44</v>
      </c>
      <c r="S257" s="53"/>
      <c r="T257" s="51" t="s">
        <v>45</v>
      </c>
      <c r="U257" s="51"/>
      <c r="V257" s="51"/>
      <c r="W257" s="28"/>
      <c r="X257" s="26"/>
      <c r="Y257" s="54"/>
      <c r="Z257" s="28"/>
      <c r="AA257" s="26"/>
      <c r="AB257" s="54"/>
      <c r="AC257" s="25"/>
      <c r="AD257" s="26"/>
      <c r="AE257" s="27"/>
    </row>
    <row r="258" customFormat="false" ht="25.25" hidden="false" customHeight="true" outlineLevel="0" collapsed="false">
      <c r="A258" s="30"/>
      <c r="B258" s="30"/>
      <c r="C258" s="30"/>
      <c r="D258" s="30"/>
      <c r="E258" s="30"/>
      <c r="F258" s="34"/>
      <c r="G258" s="24" t="s">
        <v>107</v>
      </c>
      <c r="H258" s="58" t="n">
        <v>56784</v>
      </c>
      <c r="I258" s="36" t="s">
        <v>39</v>
      </c>
      <c r="J258" s="59" t="n">
        <v>38532</v>
      </c>
      <c r="K258" s="38" t="s">
        <v>350</v>
      </c>
      <c r="L258" s="39"/>
      <c r="M258" s="59"/>
      <c r="N258" s="35" t="n">
        <v>0.103</v>
      </c>
      <c r="O258" s="60" t="s">
        <v>39</v>
      </c>
      <c r="P258" s="37" t="n">
        <v>0.228</v>
      </c>
      <c r="Q258" s="38" t="s">
        <v>351</v>
      </c>
      <c r="R258" s="39"/>
      <c r="S258" s="37"/>
      <c r="T258" s="38" t="s">
        <v>352</v>
      </c>
      <c r="U258" s="39"/>
      <c r="V258" s="37"/>
      <c r="W258" s="45"/>
      <c r="X258" s="36"/>
      <c r="Y258" s="46"/>
      <c r="Z258" s="35"/>
      <c r="AA258" s="39"/>
      <c r="AB258" s="37"/>
      <c r="AC258" s="47"/>
      <c r="AD258" s="36"/>
      <c r="AE258" s="48"/>
    </row>
    <row r="259" customFormat="false" ht="27.2" hidden="false" customHeight="true" outlineLevel="0" collapsed="false">
      <c r="A259" s="55"/>
      <c r="B259" s="55"/>
      <c r="C259" s="55"/>
      <c r="D259" s="55"/>
      <c r="E259" s="55"/>
      <c r="F259" s="57"/>
      <c r="G259" s="24" t="s">
        <v>111</v>
      </c>
      <c r="H259" s="123" t="str">
        <f aca="false">ROUND(H258*81/1000000,2)&amp;" ppm"</f>
        <v>4.6 ppm</v>
      </c>
      <c r="I259" s="36" t="s">
        <v>39</v>
      </c>
      <c r="J259" s="125" t="str">
        <f aca="false">ROUND(J258*81/1000000,2)&amp;" ppm"</f>
        <v>3.12 ppm</v>
      </c>
      <c r="K259" s="58"/>
      <c r="L259" s="39"/>
      <c r="M259" s="59"/>
      <c r="N259" s="40"/>
      <c r="O259" s="36"/>
      <c r="P259" s="42"/>
      <c r="Q259" s="123" t="str">
        <f aca="false">"&lt;"&amp;ROUND(RIGHT(Q258,LEN(Q258)-1)*246/1000,2)&amp;" ppb"</f>
        <v>&lt;0.22 ppb</v>
      </c>
      <c r="R259" s="36"/>
      <c r="S259" s="125"/>
      <c r="T259" s="123" t="str">
        <f aca="false">"&lt;"&amp;ROUND(RIGHT(T258,LEN(T258)-1)*81/1000000,2)&amp;" ppm"</f>
        <v>&lt;0.84 ppm</v>
      </c>
      <c r="U259" s="39"/>
      <c r="V259" s="37"/>
      <c r="W259" s="45"/>
      <c r="X259" s="36"/>
      <c r="Y259" s="46"/>
      <c r="Z259" s="45"/>
      <c r="AA259" s="36"/>
      <c r="AB259" s="46"/>
      <c r="AC259" s="47"/>
      <c r="AD259" s="36"/>
      <c r="AE259" s="48"/>
    </row>
    <row r="260" customFormat="false" ht="34.3" hidden="false" customHeight="true" outlineLevel="0" collapsed="false">
      <c r="A260" s="139" t="s">
        <v>353</v>
      </c>
      <c r="B260" s="62" t="s">
        <v>333</v>
      </c>
      <c r="C260" s="136" t="s">
        <v>344</v>
      </c>
      <c r="D260" s="64" t="n">
        <v>7.583</v>
      </c>
      <c r="E260" s="65" t="s">
        <v>354</v>
      </c>
      <c r="F260" s="66" t="n">
        <v>43678</v>
      </c>
      <c r="G260" s="67" t="s">
        <v>27</v>
      </c>
      <c r="H260" s="25"/>
      <c r="I260" s="26" t="s">
        <v>28</v>
      </c>
      <c r="J260" s="27"/>
      <c r="K260" s="25"/>
      <c r="L260" s="26" t="s">
        <v>29</v>
      </c>
      <c r="M260" s="27"/>
      <c r="N260" s="25"/>
      <c r="O260" s="26" t="s">
        <v>30</v>
      </c>
      <c r="P260" s="27"/>
      <c r="Q260" s="25"/>
      <c r="R260" s="26" t="s">
        <v>31</v>
      </c>
      <c r="S260" s="27"/>
      <c r="T260" s="28"/>
      <c r="U260" s="26" t="s">
        <v>32</v>
      </c>
      <c r="V260" s="27"/>
      <c r="W260" s="25"/>
      <c r="X260" s="26" t="s">
        <v>33</v>
      </c>
      <c r="Y260" s="27"/>
      <c r="Z260" s="25"/>
      <c r="AA260" s="26" t="s">
        <v>34</v>
      </c>
      <c r="AB260" s="27"/>
      <c r="AC260" s="29" t="s">
        <v>35</v>
      </c>
      <c r="AD260" s="29"/>
      <c r="AE260" s="29"/>
    </row>
    <row r="261" customFormat="false" ht="25.25" hidden="false" customHeight="true" outlineLevel="0" collapsed="false">
      <c r="A261" s="68" t="s">
        <v>325</v>
      </c>
      <c r="B261" s="68" t="s">
        <v>326</v>
      </c>
      <c r="C261" s="68"/>
      <c r="D261" s="68"/>
      <c r="E261" s="68"/>
      <c r="F261" s="71" t="n">
        <v>43703</v>
      </c>
      <c r="G261" s="67" t="s">
        <v>107</v>
      </c>
      <c r="H261" s="72" t="n">
        <v>8.972</v>
      </c>
      <c r="I261" s="73" t="s">
        <v>39</v>
      </c>
      <c r="J261" s="74" t="n">
        <v>0.945</v>
      </c>
      <c r="K261" s="72" t="n">
        <v>12.69</v>
      </c>
      <c r="L261" s="73" t="s">
        <v>39</v>
      </c>
      <c r="M261" s="74" t="n">
        <v>14.32</v>
      </c>
      <c r="N261" s="72" t="n">
        <v>0.8001</v>
      </c>
      <c r="O261" s="73" t="s">
        <v>39</v>
      </c>
      <c r="P261" s="74" t="n">
        <v>0.5747</v>
      </c>
      <c r="Q261" s="96" t="s">
        <v>355</v>
      </c>
      <c r="R261" s="73"/>
      <c r="S261" s="74"/>
      <c r="T261" s="96" t="s">
        <v>356</v>
      </c>
      <c r="U261" s="73"/>
      <c r="V261" s="74"/>
      <c r="W261" s="72" t="n">
        <v>0.47261</v>
      </c>
      <c r="X261" s="91" t="s">
        <v>39</v>
      </c>
      <c r="Y261" s="74" t="n">
        <v>0.2919</v>
      </c>
      <c r="Z261" s="72" t="n">
        <v>0.0479</v>
      </c>
      <c r="AA261" s="91" t="s">
        <v>39</v>
      </c>
      <c r="AB261" s="74" t="n">
        <v>0.13</v>
      </c>
      <c r="AC261" s="78"/>
      <c r="AD261" s="78"/>
      <c r="AE261" s="78"/>
    </row>
    <row r="262" customFormat="false" ht="30" hidden="false" customHeight="true" outlineLevel="0" collapsed="false">
      <c r="A262" s="68"/>
      <c r="B262" s="68" t="s">
        <v>357</v>
      </c>
      <c r="C262" s="68"/>
      <c r="D262" s="68"/>
      <c r="E262" s="68"/>
      <c r="F262" s="71"/>
      <c r="G262" s="67" t="s">
        <v>111</v>
      </c>
      <c r="H262" s="131" t="str">
        <f aca="false">ROUND(H261*81/1000,2)&amp;" ppb"</f>
        <v>0.73 ppb</v>
      </c>
      <c r="I262" s="73" t="s">
        <v>39</v>
      </c>
      <c r="J262" s="132" t="str">
        <f aca="false">ROUND(J261*81/1000,2)&amp;" ppb"</f>
        <v>0.08 ppb</v>
      </c>
      <c r="K262" s="131" t="str">
        <f aca="false">ROUND(K261*81/1000,2)&amp;" ppb"</f>
        <v>1.03 ppb</v>
      </c>
      <c r="L262" s="73" t="s">
        <v>39</v>
      </c>
      <c r="M262" s="132" t="str">
        <f aca="false">ROUND(M261*81/1000,2)&amp;" ppb"</f>
        <v>1.16 ppb</v>
      </c>
      <c r="N262" s="131" t="str">
        <f aca="false">ROUND(N261*1760/1000,2)&amp;" ppb"</f>
        <v>1.41 ppb</v>
      </c>
      <c r="O262" s="73" t="s">
        <v>39</v>
      </c>
      <c r="P262" s="132" t="str">
        <f aca="false">ROUND(P261*1760/1000,2)&amp;" ppb"</f>
        <v>1.01 ppb</v>
      </c>
      <c r="Q262" s="131" t="str">
        <f aca="false">"&lt;"&amp;ROUND(RIGHT(Q261,LEN(Q261)-1)*246/1000,2)&amp;" ppb"</f>
        <v>&lt;0.09 ppb</v>
      </c>
      <c r="R262" s="73"/>
      <c r="S262" s="132"/>
      <c r="T262" s="131" t="str">
        <f aca="false">"&lt;"&amp;ROUND(RIGHT(T261,LEN(T261)-1)*32300/1000,2)&amp;" ppb"</f>
        <v>&lt;87.21 ppb</v>
      </c>
      <c r="U262" s="73"/>
      <c r="V262" s="132"/>
      <c r="W262" s="79"/>
      <c r="X262" s="73"/>
      <c r="Y262" s="80"/>
      <c r="Z262" s="79"/>
      <c r="AA262" s="73"/>
      <c r="AB262" s="80"/>
      <c r="AC262" s="82"/>
      <c r="AD262" s="73"/>
      <c r="AE262" s="83"/>
    </row>
    <row r="263" customFormat="false" ht="25.9" hidden="false" customHeight="true" outlineLevel="0" collapsed="false">
      <c r="A263" s="68"/>
      <c r="B263" s="68"/>
      <c r="C263" s="68"/>
      <c r="D263" s="68"/>
      <c r="E263" s="68"/>
      <c r="F263" s="71"/>
      <c r="G263" s="85" t="s">
        <v>27</v>
      </c>
      <c r="H263" s="51" t="s">
        <v>41</v>
      </c>
      <c r="I263" s="51"/>
      <c r="J263" s="51"/>
      <c r="K263" s="25"/>
      <c r="L263" s="26" t="s">
        <v>42</v>
      </c>
      <c r="M263" s="27"/>
      <c r="N263" s="52"/>
      <c r="O263" s="26" t="s">
        <v>43</v>
      </c>
      <c r="P263" s="53"/>
      <c r="Q263" s="52"/>
      <c r="R263" s="26" t="s">
        <v>44</v>
      </c>
      <c r="S263" s="53"/>
      <c r="T263" s="51" t="s">
        <v>45</v>
      </c>
      <c r="U263" s="51"/>
      <c r="V263" s="51"/>
      <c r="W263" s="28"/>
      <c r="X263" s="26"/>
      <c r="Y263" s="54"/>
      <c r="Z263" s="28"/>
      <c r="AA263" s="26"/>
      <c r="AB263" s="54"/>
      <c r="AC263" s="25"/>
      <c r="AD263" s="26"/>
      <c r="AE263" s="27"/>
    </row>
    <row r="264" customFormat="false" ht="25.25" hidden="false" customHeight="true" outlineLevel="0" collapsed="false">
      <c r="A264" s="68"/>
      <c r="B264" s="68"/>
      <c r="C264" s="68"/>
      <c r="D264" s="68"/>
      <c r="E264" s="68"/>
      <c r="F264" s="71"/>
      <c r="G264" s="67" t="s">
        <v>107</v>
      </c>
      <c r="H264" s="149" t="s">
        <v>358</v>
      </c>
      <c r="I264" s="73"/>
      <c r="J264" s="90"/>
      <c r="K264" s="96" t="s">
        <v>359</v>
      </c>
      <c r="L264" s="91"/>
      <c r="M264" s="90"/>
      <c r="N264" s="96" t="s">
        <v>91</v>
      </c>
      <c r="O264" s="91"/>
      <c r="P264" s="74"/>
      <c r="Q264" s="96" t="s">
        <v>66</v>
      </c>
      <c r="R264" s="91"/>
      <c r="S264" s="74"/>
      <c r="T264" s="96" t="s">
        <v>360</v>
      </c>
      <c r="U264" s="91"/>
      <c r="V264" s="74"/>
      <c r="W264" s="79"/>
      <c r="X264" s="73"/>
      <c r="Y264" s="80"/>
      <c r="Z264" s="72"/>
      <c r="AA264" s="91"/>
      <c r="AB264" s="74"/>
      <c r="AC264" s="82"/>
      <c r="AD264" s="73"/>
      <c r="AE264" s="83"/>
    </row>
    <row r="265" customFormat="false" ht="22.85" hidden="false" customHeight="true" outlineLevel="0" collapsed="false">
      <c r="A265" s="86"/>
      <c r="B265" s="86"/>
      <c r="C265" s="86"/>
      <c r="D265" s="86"/>
      <c r="E265" s="86"/>
      <c r="F265" s="88"/>
      <c r="G265" s="67" t="s">
        <v>111</v>
      </c>
      <c r="H265" s="131" t="str">
        <f aca="false">"&lt;"&amp;ROUND(RIGHT(H264,LEN(H264)-1)*81/1000000,2)&amp;" ppm"</f>
        <v>&lt;5.04 ppm</v>
      </c>
      <c r="I265" s="73"/>
      <c r="J265" s="132"/>
      <c r="K265" s="89"/>
      <c r="L265" s="91"/>
      <c r="M265" s="90"/>
      <c r="N265" s="75"/>
      <c r="O265" s="73"/>
      <c r="P265" s="77"/>
      <c r="Q265" s="131" t="str">
        <f aca="false">"&lt;"&amp;ROUND(RIGHT(Q264,LEN(Q264)-1)*246/1000,2)&amp;" ppb"</f>
        <v>&lt;0.25 ppb</v>
      </c>
      <c r="R265" s="73"/>
      <c r="S265" s="132"/>
      <c r="T265" s="131" t="str">
        <f aca="false">"&lt;"&amp;ROUND(RIGHT(T264,LEN(T264)-1)*81/1000000,2)&amp;" ppm"</f>
        <v>&lt;2.31 ppm</v>
      </c>
      <c r="U265" s="91"/>
      <c r="V265" s="74"/>
      <c r="W265" s="79"/>
      <c r="X265" s="73"/>
      <c r="Y265" s="80"/>
      <c r="Z265" s="79"/>
      <c r="AA265" s="73"/>
      <c r="AB265" s="80"/>
      <c r="AC265" s="82"/>
      <c r="AD265" s="73"/>
      <c r="AE265" s="83"/>
    </row>
    <row r="266" customFormat="false" ht="34.3" hidden="false" customHeight="true" outlineLevel="0" collapsed="false">
      <c r="A266" s="138" t="s">
        <v>361</v>
      </c>
      <c r="B266" s="20" t="s">
        <v>362</v>
      </c>
      <c r="C266" s="135" t="s">
        <v>363</v>
      </c>
      <c r="D266" s="21" t="n">
        <v>16.542</v>
      </c>
      <c r="E266" s="92" t="n">
        <v>191219</v>
      </c>
      <c r="F266" s="23" t="n">
        <v>43818</v>
      </c>
      <c r="G266" s="24" t="s">
        <v>27</v>
      </c>
      <c r="H266" s="25"/>
      <c r="I266" s="26" t="s">
        <v>28</v>
      </c>
      <c r="J266" s="27"/>
      <c r="K266" s="25"/>
      <c r="L266" s="26" t="s">
        <v>29</v>
      </c>
      <c r="M266" s="27"/>
      <c r="N266" s="25"/>
      <c r="O266" s="26" t="s">
        <v>30</v>
      </c>
      <c r="P266" s="27"/>
      <c r="Q266" s="25"/>
      <c r="R266" s="26" t="s">
        <v>31</v>
      </c>
      <c r="S266" s="27"/>
      <c r="T266" s="28"/>
      <c r="U266" s="26" t="s">
        <v>32</v>
      </c>
      <c r="V266" s="27"/>
      <c r="W266" s="25"/>
      <c r="X266" s="26" t="s">
        <v>33</v>
      </c>
      <c r="Y266" s="27"/>
      <c r="Z266" s="25"/>
      <c r="AA266" s="26" t="s">
        <v>34</v>
      </c>
      <c r="AB266" s="27"/>
      <c r="AC266" s="29" t="s">
        <v>35</v>
      </c>
      <c r="AD266" s="29"/>
      <c r="AE266" s="29"/>
    </row>
    <row r="267" customFormat="false" ht="25.25" hidden="false" customHeight="true" outlineLevel="0" collapsed="false">
      <c r="A267" s="30" t="s">
        <v>364</v>
      </c>
      <c r="B267" s="30" t="s">
        <v>365</v>
      </c>
      <c r="C267" s="30"/>
      <c r="D267" s="30"/>
      <c r="E267" s="30"/>
      <c r="F267" s="34" t="n">
        <v>43836</v>
      </c>
      <c r="G267" s="24" t="s">
        <v>107</v>
      </c>
      <c r="H267" s="38" t="s">
        <v>366</v>
      </c>
      <c r="I267" s="36"/>
      <c r="J267" s="37"/>
      <c r="K267" s="35" t="n">
        <v>1.34</v>
      </c>
      <c r="L267" s="36" t="s">
        <v>39</v>
      </c>
      <c r="M267" s="37" t="n">
        <v>1.767</v>
      </c>
      <c r="N267" s="35" t="n">
        <v>0.009</v>
      </c>
      <c r="O267" s="36" t="s">
        <v>39</v>
      </c>
      <c r="P267" s="37" t="n">
        <v>0.0939</v>
      </c>
      <c r="Q267" s="38" t="s">
        <v>367</v>
      </c>
      <c r="R267" s="36"/>
      <c r="S267" s="37"/>
      <c r="T267" s="38" t="s">
        <v>368</v>
      </c>
      <c r="U267" s="36"/>
      <c r="V267" s="37"/>
      <c r="W267" s="38" t="s">
        <v>369</v>
      </c>
      <c r="X267" s="39"/>
      <c r="Y267" s="37"/>
      <c r="Z267" s="40" t="n">
        <v>0.00397</v>
      </c>
      <c r="AA267" s="41" t="s">
        <v>39</v>
      </c>
      <c r="AB267" s="42" t="n">
        <v>0.021</v>
      </c>
      <c r="AC267" s="43"/>
      <c r="AD267" s="43"/>
      <c r="AE267" s="43"/>
    </row>
    <row r="268" customFormat="false" ht="33.35" hidden="false" customHeight="true" outlineLevel="0" collapsed="false">
      <c r="A268" s="30"/>
      <c r="B268" s="30" t="s">
        <v>370</v>
      </c>
      <c r="C268" s="30"/>
      <c r="D268" s="30"/>
      <c r="E268" s="30"/>
      <c r="F268" s="34"/>
      <c r="G268" s="24" t="s">
        <v>111</v>
      </c>
      <c r="H268" s="123" t="str">
        <f aca="false">"&lt;"&amp;ROUND(RIGHT(H267,LEN(H267)-1)*81/1,2)&amp;" ppt"</f>
        <v>&lt;2.67 ppt</v>
      </c>
      <c r="I268" s="36"/>
      <c r="J268" s="125"/>
      <c r="K268" s="123" t="str">
        <f aca="false">ROUND(K267*81/1000,2)&amp;" ppb"</f>
        <v>0.11 ppb</v>
      </c>
      <c r="L268" s="36" t="s">
        <v>39</v>
      </c>
      <c r="M268" s="125" t="str">
        <f aca="false">ROUND(M267*81/1000,2)&amp;" ppb"</f>
        <v>0.14 ppb</v>
      </c>
      <c r="N268" s="123" t="str">
        <f aca="false">ROUND(N267*1760/1000,2)&amp;" ppb"</f>
        <v>0.02 ppb</v>
      </c>
      <c r="O268" s="36" t="s">
        <v>39</v>
      </c>
      <c r="P268" s="125" t="str">
        <f aca="false">ROUND(P267*1760/1000,2)&amp;" ppb"</f>
        <v>0.17 ppb</v>
      </c>
      <c r="Q268" s="123" t="str">
        <f aca="false">"&lt;"&amp;ROUND(RIGHT(Q267,LEN(Q267)-1)*246/1,2)&amp;" ppt"</f>
        <v>&lt;24.6 ppt</v>
      </c>
      <c r="R268" s="36"/>
      <c r="S268" s="125"/>
      <c r="T268" s="123" t="str">
        <f aca="false">"&lt;"&amp;ROUND(RIGHT(T267,LEN(T267)-1)*32300/1000,2)&amp;" ppb"</f>
        <v>&lt;27.46 ppb</v>
      </c>
      <c r="U268" s="36"/>
      <c r="V268" s="125"/>
      <c r="W268" s="45"/>
      <c r="X268" s="36"/>
      <c r="Y268" s="46"/>
      <c r="Z268" s="45"/>
      <c r="AA268" s="36"/>
      <c r="AB268" s="46"/>
      <c r="AC268" s="47"/>
      <c r="AD268" s="36"/>
      <c r="AE268" s="48"/>
    </row>
    <row r="269" customFormat="false" ht="32.35" hidden="false" customHeight="true" outlineLevel="0" collapsed="false">
      <c r="A269" s="30"/>
      <c r="B269" s="30"/>
      <c r="C269" s="49"/>
      <c r="D269" s="30"/>
      <c r="E269" s="30"/>
      <c r="F269" s="34"/>
      <c r="G269" s="50" t="s">
        <v>27</v>
      </c>
      <c r="H269" s="51" t="s">
        <v>41</v>
      </c>
      <c r="I269" s="51"/>
      <c r="J269" s="51"/>
      <c r="K269" s="25"/>
      <c r="L269" s="26" t="s">
        <v>42</v>
      </c>
      <c r="M269" s="27"/>
      <c r="N269" s="52"/>
      <c r="O269" s="26" t="s">
        <v>43</v>
      </c>
      <c r="P269" s="53"/>
      <c r="Q269" s="52"/>
      <c r="R269" s="26" t="s">
        <v>44</v>
      </c>
      <c r="S269" s="53"/>
      <c r="T269" s="51" t="s">
        <v>45</v>
      </c>
      <c r="U269" s="51"/>
      <c r="V269" s="51"/>
      <c r="W269" s="28"/>
      <c r="X269" s="26"/>
      <c r="Y269" s="54"/>
      <c r="Z269" s="28"/>
      <c r="AA269" s="26"/>
      <c r="AB269" s="54"/>
      <c r="AC269" s="25"/>
      <c r="AD269" s="26"/>
      <c r="AE269" s="27"/>
    </row>
    <row r="270" customFormat="false" ht="25.25" hidden="false" customHeight="true" outlineLevel="0" collapsed="false">
      <c r="A270" s="30"/>
      <c r="B270" s="30"/>
      <c r="C270" s="49"/>
      <c r="D270" s="30"/>
      <c r="E270" s="30"/>
      <c r="F270" s="34"/>
      <c r="G270" s="24" t="s">
        <v>107</v>
      </c>
      <c r="H270" s="93" t="s">
        <v>371</v>
      </c>
      <c r="I270" s="36"/>
      <c r="J270" s="59"/>
      <c r="K270" s="38" t="s">
        <v>372</v>
      </c>
      <c r="L270" s="39"/>
      <c r="M270" s="59"/>
      <c r="N270" s="38" t="s">
        <v>373</v>
      </c>
      <c r="O270" s="39"/>
      <c r="P270" s="37"/>
      <c r="Q270" s="38" t="s">
        <v>374</v>
      </c>
      <c r="R270" s="39"/>
      <c r="S270" s="37"/>
      <c r="T270" s="38" t="s">
        <v>375</v>
      </c>
      <c r="U270" s="39"/>
      <c r="V270" s="37"/>
      <c r="W270" s="45"/>
      <c r="X270" s="36"/>
      <c r="Y270" s="46"/>
      <c r="Z270" s="35"/>
      <c r="AA270" s="39"/>
      <c r="AB270" s="37"/>
      <c r="AC270" s="47"/>
      <c r="AD270" s="36"/>
      <c r="AE270" s="48"/>
    </row>
    <row r="271" customFormat="false" ht="22.85" hidden="false" customHeight="true" outlineLevel="0" collapsed="false">
      <c r="A271" s="55"/>
      <c r="B271" s="55"/>
      <c r="C271" s="56"/>
      <c r="D271" s="55"/>
      <c r="E271" s="55"/>
      <c r="F271" s="57"/>
      <c r="G271" s="24" t="s">
        <v>111</v>
      </c>
      <c r="H271" s="123" t="str">
        <f aca="false">"&lt;"&amp;ROUND(RIGHT(H270,LEN(H270)-1)*81/1000,2)&amp;" ppb"</f>
        <v>&lt;3.23 ppb</v>
      </c>
      <c r="I271" s="36"/>
      <c r="J271" s="125"/>
      <c r="K271" s="58"/>
      <c r="L271" s="39"/>
      <c r="M271" s="59"/>
      <c r="N271" s="40"/>
      <c r="O271" s="36"/>
      <c r="P271" s="42"/>
      <c r="Q271" s="123" t="str">
        <f aca="false">"&lt;"&amp;ROUND(RIGHT(Q270,LEN(Q270)-1)*246/1,2)&amp;" ppt"</f>
        <v>&lt;76.26 ppt</v>
      </c>
      <c r="R271" s="36"/>
      <c r="S271" s="125"/>
      <c r="T271" s="123" t="str">
        <f aca="false">"&lt;"&amp;ROUND(RIGHT(T270,LEN(T270)-1)*81/1000,2)&amp;" ppb"</f>
        <v>&lt;352.11 ppb</v>
      </c>
      <c r="U271" s="39"/>
      <c r="V271" s="37"/>
      <c r="W271" s="45"/>
      <c r="X271" s="36"/>
      <c r="Y271" s="46"/>
      <c r="Z271" s="45"/>
      <c r="AA271" s="36"/>
      <c r="AB271" s="46"/>
      <c r="AC271" s="47"/>
      <c r="AD271" s="36"/>
      <c r="AE271" s="48"/>
    </row>
    <row r="272" customFormat="false" ht="34.3" hidden="false" customHeight="true" outlineLevel="0" collapsed="false">
      <c r="A272" s="139" t="s">
        <v>376</v>
      </c>
      <c r="B272" s="62" t="s">
        <v>362</v>
      </c>
      <c r="C272" s="136" t="s">
        <v>377</v>
      </c>
      <c r="D272" s="64" t="n">
        <v>19.5</v>
      </c>
      <c r="E272" s="94" t="n">
        <v>200106</v>
      </c>
      <c r="F272" s="66" t="n">
        <v>43836</v>
      </c>
      <c r="G272" s="67" t="s">
        <v>27</v>
      </c>
      <c r="H272" s="25"/>
      <c r="I272" s="26" t="s">
        <v>28</v>
      </c>
      <c r="J272" s="27"/>
      <c r="K272" s="25"/>
      <c r="L272" s="26" t="s">
        <v>29</v>
      </c>
      <c r="M272" s="27"/>
      <c r="N272" s="25"/>
      <c r="O272" s="26" t="s">
        <v>30</v>
      </c>
      <c r="P272" s="27"/>
      <c r="Q272" s="25"/>
      <c r="R272" s="26" t="s">
        <v>31</v>
      </c>
      <c r="S272" s="27"/>
      <c r="T272" s="28"/>
      <c r="U272" s="26" t="s">
        <v>32</v>
      </c>
      <c r="V272" s="27"/>
      <c r="W272" s="25"/>
      <c r="X272" s="26" t="s">
        <v>33</v>
      </c>
      <c r="Y272" s="27"/>
      <c r="Z272" s="25"/>
      <c r="AA272" s="26" t="s">
        <v>34</v>
      </c>
      <c r="AB272" s="27"/>
      <c r="AC272" s="29" t="s">
        <v>35</v>
      </c>
      <c r="AD272" s="29"/>
      <c r="AE272" s="29"/>
    </row>
    <row r="273" customFormat="false" ht="25.25" hidden="false" customHeight="true" outlineLevel="0" collapsed="false">
      <c r="A273" s="68" t="s">
        <v>378</v>
      </c>
      <c r="B273" s="68" t="s">
        <v>365</v>
      </c>
      <c r="C273" s="68"/>
      <c r="D273" s="68"/>
      <c r="E273" s="68"/>
      <c r="F273" s="71" t="n">
        <v>43857</v>
      </c>
      <c r="G273" s="67" t="s">
        <v>107</v>
      </c>
      <c r="H273" s="96" t="s">
        <v>379</v>
      </c>
      <c r="I273" s="73"/>
      <c r="J273" s="74"/>
      <c r="K273" s="72" t="n">
        <v>2.278</v>
      </c>
      <c r="L273" s="73" t="s">
        <v>39</v>
      </c>
      <c r="M273" s="74" t="n">
        <v>1.771</v>
      </c>
      <c r="N273" s="75" t="n">
        <v>0.0408</v>
      </c>
      <c r="O273" s="76" t="s">
        <v>39</v>
      </c>
      <c r="P273" s="77" t="n">
        <v>0.08466</v>
      </c>
      <c r="Q273" s="96" t="s">
        <v>380</v>
      </c>
      <c r="R273" s="73"/>
      <c r="S273" s="74"/>
      <c r="T273" s="72" t="n">
        <v>0.3532</v>
      </c>
      <c r="U273" s="73" t="s">
        <v>39</v>
      </c>
      <c r="V273" s="74" t="n">
        <v>0.5669</v>
      </c>
      <c r="W273" s="75" t="n">
        <v>0.034</v>
      </c>
      <c r="X273" s="76" t="s">
        <v>39</v>
      </c>
      <c r="Y273" s="77" t="n">
        <v>0.05</v>
      </c>
      <c r="Z273" s="75" t="n">
        <v>0.01</v>
      </c>
      <c r="AA273" s="76" t="s">
        <v>39</v>
      </c>
      <c r="AB273" s="77" t="n">
        <v>0.021</v>
      </c>
      <c r="AC273" s="78"/>
      <c r="AD273" s="78"/>
      <c r="AE273" s="78"/>
    </row>
    <row r="274" customFormat="false" ht="33.35" hidden="false" customHeight="true" outlineLevel="0" collapsed="false">
      <c r="A274" s="68"/>
      <c r="B274" s="68" t="s">
        <v>370</v>
      </c>
      <c r="C274" s="68"/>
      <c r="D274" s="68"/>
      <c r="E274" s="68"/>
      <c r="F274" s="71"/>
      <c r="G274" s="67" t="s">
        <v>111</v>
      </c>
      <c r="H274" s="131" t="str">
        <f aca="false">"&lt;"&amp;ROUND(RIGHT(H273,LEN(H273)-1)*81/1,2)&amp;" ppt"</f>
        <v>&lt;1.54 ppt</v>
      </c>
      <c r="I274" s="73"/>
      <c r="J274" s="132"/>
      <c r="K274" s="131" t="str">
        <f aca="false">ROUND(K273*81/1000,2)&amp;" ppb"</f>
        <v>0.18 ppb</v>
      </c>
      <c r="L274" s="73" t="s">
        <v>39</v>
      </c>
      <c r="M274" s="132" t="str">
        <f aca="false">ROUND(M273*81/1000,2)&amp;" ppb"</f>
        <v>0.14 ppb</v>
      </c>
      <c r="N274" s="131" t="str">
        <f aca="false">ROUND(N273*1760/1000,2)&amp;" ppb"</f>
        <v>0.07 ppb</v>
      </c>
      <c r="O274" s="73" t="s">
        <v>39</v>
      </c>
      <c r="P274" s="132" t="str">
        <f aca="false">ROUND(P273*1760/1000,2)&amp;" ppb"</f>
        <v>0.15 ppb</v>
      </c>
      <c r="Q274" s="131" t="str">
        <f aca="false">"&lt;"&amp;ROUND(RIGHT(Q273,LEN(Q273)-1)*246/1000,2)&amp;" ppb"</f>
        <v>&lt;0.02 ppb</v>
      </c>
      <c r="R274" s="73"/>
      <c r="S274" s="132"/>
      <c r="T274" s="131" t="str">
        <f aca="false">ROUND(T273*32300/1000,2)&amp;" ppb"</f>
        <v>11.41 ppb</v>
      </c>
      <c r="U274" s="73" t="s">
        <v>39</v>
      </c>
      <c r="V274" s="132" t="str">
        <f aca="false">ROUND(V273*32300/1000,2)&amp;" ppb"</f>
        <v>18.31 ppb</v>
      </c>
      <c r="W274" s="79"/>
      <c r="X274" s="73"/>
      <c r="Y274" s="80"/>
      <c r="Z274" s="79"/>
      <c r="AA274" s="73"/>
      <c r="AB274" s="80"/>
      <c r="AC274" s="82"/>
      <c r="AD274" s="73"/>
      <c r="AE274" s="83"/>
    </row>
    <row r="275" customFormat="false" ht="32.35" hidden="false" customHeight="true" outlineLevel="0" collapsed="false">
      <c r="A275" s="68"/>
      <c r="B275" s="68"/>
      <c r="C275" s="84"/>
      <c r="D275" s="68"/>
      <c r="E275" s="68"/>
      <c r="F275" s="71"/>
      <c r="G275" s="85" t="s">
        <v>27</v>
      </c>
      <c r="H275" s="51" t="s">
        <v>41</v>
      </c>
      <c r="I275" s="51"/>
      <c r="J275" s="51"/>
      <c r="K275" s="25"/>
      <c r="L275" s="26" t="s">
        <v>42</v>
      </c>
      <c r="M275" s="27"/>
      <c r="N275" s="52"/>
      <c r="O275" s="26" t="s">
        <v>43</v>
      </c>
      <c r="P275" s="53"/>
      <c r="Q275" s="52"/>
      <c r="R275" s="26" t="s">
        <v>44</v>
      </c>
      <c r="S275" s="53"/>
      <c r="T275" s="51" t="s">
        <v>45</v>
      </c>
      <c r="U275" s="51"/>
      <c r="V275" s="51"/>
      <c r="W275" s="28"/>
      <c r="X275" s="26" t="s">
        <v>381</v>
      </c>
      <c r="Y275" s="54"/>
      <c r="Z275" s="28"/>
      <c r="AA275" s="26"/>
      <c r="AB275" s="54"/>
      <c r="AC275" s="25"/>
      <c r="AD275" s="26"/>
      <c r="AE275" s="27"/>
    </row>
    <row r="276" customFormat="false" ht="25.25" hidden="false" customHeight="true" outlineLevel="0" collapsed="false">
      <c r="A276" s="68"/>
      <c r="B276" s="68"/>
      <c r="C276" s="84"/>
      <c r="D276" s="68"/>
      <c r="E276" s="68"/>
      <c r="F276" s="71"/>
      <c r="G276" s="67" t="s">
        <v>107</v>
      </c>
      <c r="H276" s="149" t="s">
        <v>382</v>
      </c>
      <c r="I276" s="73"/>
      <c r="J276" s="90"/>
      <c r="K276" s="96" t="s">
        <v>383</v>
      </c>
      <c r="L276" s="91"/>
      <c r="M276" s="90"/>
      <c r="N276" s="96" t="s">
        <v>384</v>
      </c>
      <c r="O276" s="91"/>
      <c r="P276" s="74"/>
      <c r="Q276" s="96" t="s">
        <v>271</v>
      </c>
      <c r="R276" s="91"/>
      <c r="S276" s="74"/>
      <c r="T276" s="96" t="s">
        <v>385</v>
      </c>
      <c r="U276" s="91"/>
      <c r="V276" s="74"/>
      <c r="W276" s="75" t="n">
        <v>0.135</v>
      </c>
      <c r="X276" s="76" t="s">
        <v>39</v>
      </c>
      <c r="Y276" s="77" t="n">
        <v>0.044</v>
      </c>
      <c r="Z276" s="72"/>
      <c r="AA276" s="91"/>
      <c r="AB276" s="74"/>
      <c r="AC276" s="82"/>
      <c r="AD276" s="73"/>
      <c r="AE276" s="83"/>
    </row>
    <row r="277" customFormat="false" ht="22.85" hidden="false" customHeight="true" outlineLevel="0" collapsed="false">
      <c r="A277" s="86"/>
      <c r="B277" s="86"/>
      <c r="C277" s="87"/>
      <c r="D277" s="86"/>
      <c r="E277" s="86"/>
      <c r="F277" s="88"/>
      <c r="G277" s="67" t="s">
        <v>111</v>
      </c>
      <c r="H277" s="131" t="str">
        <f aca="false">"&lt;"&amp;ROUND(RIGHT(H276,LEN(H276)-1)*81/1000,2)&amp;" ppb"</f>
        <v>&lt;3.35 ppb</v>
      </c>
      <c r="I277" s="73"/>
      <c r="J277" s="132"/>
      <c r="K277" s="89"/>
      <c r="L277" s="91"/>
      <c r="M277" s="90"/>
      <c r="N277" s="75"/>
      <c r="O277" s="73"/>
      <c r="P277" s="77"/>
      <c r="Q277" s="131" t="str">
        <f aca="false">"&lt;"&amp;ROUND(RIGHT(Q276,LEN(Q276)-1)*246/1000,2)&amp;" ppb"</f>
        <v>&lt;0.04 ppb</v>
      </c>
      <c r="R277" s="73"/>
      <c r="S277" s="132"/>
      <c r="T277" s="131" t="str">
        <f aca="false">"&lt;"&amp;ROUND(RIGHT(T276,LEN(T276)-1)*81/1000,2)&amp;" ppb"</f>
        <v>&lt;216.27 ppb</v>
      </c>
      <c r="U277" s="73"/>
      <c r="V277" s="132"/>
      <c r="W277" s="79"/>
      <c r="X277" s="73"/>
      <c r="Y277" s="80"/>
      <c r="Z277" s="79"/>
      <c r="AA277" s="73"/>
      <c r="AB277" s="80"/>
      <c r="AC277" s="82"/>
      <c r="AD277" s="73"/>
      <c r="AE277" s="83"/>
    </row>
    <row r="278" s="3" customFormat="true" ht="26.95" hidden="false" customHeight="true" outlineLevel="0" collapsed="false">
      <c r="A278" s="111" t="s">
        <v>386</v>
      </c>
      <c r="B278" s="111"/>
      <c r="C278" s="112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  <c r="Z278" s="112"/>
      <c r="AA278" s="112"/>
      <c r="AB278" s="112"/>
      <c r="AC278" s="112"/>
      <c r="AD278" s="112"/>
      <c r="AE278" s="114"/>
    </row>
    <row r="279" customFormat="false" ht="38.05" hidden="false" customHeight="true" outlineLevel="0" collapsed="false">
      <c r="A279" s="13" t="s">
        <v>19</v>
      </c>
      <c r="B279" s="13" t="s">
        <v>20</v>
      </c>
      <c r="C279" s="13" t="s">
        <v>21</v>
      </c>
      <c r="D279" s="13" t="s">
        <v>22</v>
      </c>
      <c r="E279" s="13" t="s">
        <v>23</v>
      </c>
      <c r="F279" s="150" t="s">
        <v>24</v>
      </c>
      <c r="G279" s="13"/>
      <c r="H279" s="15"/>
      <c r="I279" s="16"/>
      <c r="J279" s="17"/>
      <c r="K279" s="15"/>
      <c r="L279" s="16"/>
      <c r="M279" s="17"/>
      <c r="N279" s="15"/>
      <c r="O279" s="16"/>
      <c r="P279" s="17"/>
      <c r="Q279" s="15"/>
      <c r="R279" s="16"/>
      <c r="S279" s="17"/>
      <c r="T279" s="18"/>
      <c r="U279" s="16"/>
      <c r="V279" s="17"/>
      <c r="W279" s="15"/>
      <c r="X279" s="16"/>
      <c r="Y279" s="17"/>
      <c r="Z279" s="15"/>
      <c r="AA279" s="16"/>
      <c r="AB279" s="17"/>
      <c r="AC279" s="19"/>
      <c r="AD279" s="19"/>
      <c r="AE279" s="19"/>
    </row>
    <row r="280" customFormat="false" ht="40.25" hidden="false" customHeight="true" outlineLevel="0" collapsed="false">
      <c r="A280" s="24" t="s">
        <v>387</v>
      </c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</row>
    <row r="281" customFormat="false" ht="26.95" hidden="false" customHeight="true" outlineLevel="0" collapsed="false">
      <c r="A281" s="111" t="s">
        <v>388</v>
      </c>
      <c r="B281" s="111"/>
      <c r="C281" s="112"/>
      <c r="D281" s="112"/>
      <c r="E281" s="112"/>
      <c r="F281" s="113"/>
      <c r="G281" s="112"/>
      <c r="H281" s="112"/>
      <c r="I281" s="112"/>
      <c r="J281" s="112"/>
      <c r="K281" s="112"/>
      <c r="L281" s="112"/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  <c r="Z281" s="112"/>
      <c r="AA281" s="112"/>
      <c r="AB281" s="112"/>
      <c r="AC281" s="112"/>
      <c r="AD281" s="112"/>
      <c r="AE281" s="114"/>
    </row>
    <row r="282" customFormat="false" ht="38.05" hidden="false" customHeight="true" outlineLevel="0" collapsed="false">
      <c r="A282" s="13" t="s">
        <v>19</v>
      </c>
      <c r="B282" s="13" t="s">
        <v>20</v>
      </c>
      <c r="C282" s="13" t="s">
        <v>21</v>
      </c>
      <c r="D282" s="13" t="s">
        <v>22</v>
      </c>
      <c r="E282" s="13" t="s">
        <v>23</v>
      </c>
      <c r="F282" s="14" t="s">
        <v>24</v>
      </c>
      <c r="G282" s="13"/>
      <c r="H282" s="15"/>
      <c r="I282" s="16"/>
      <c r="J282" s="17"/>
      <c r="K282" s="15"/>
      <c r="L282" s="16"/>
      <c r="M282" s="17"/>
      <c r="N282" s="15"/>
      <c r="O282" s="16"/>
      <c r="P282" s="17"/>
      <c r="Q282" s="15"/>
      <c r="R282" s="16"/>
      <c r="S282" s="17"/>
      <c r="T282" s="18"/>
      <c r="U282" s="16"/>
      <c r="V282" s="17"/>
      <c r="W282" s="15"/>
      <c r="X282" s="16"/>
      <c r="Y282" s="17"/>
      <c r="Z282" s="15"/>
      <c r="AA282" s="16"/>
      <c r="AB282" s="17"/>
      <c r="AC282" s="19"/>
      <c r="AD282" s="19"/>
      <c r="AE282" s="19"/>
    </row>
    <row r="283" customFormat="false" ht="34.3" hidden="false" customHeight="true" outlineLevel="0" collapsed="false">
      <c r="A283" s="138" t="s">
        <v>389</v>
      </c>
      <c r="B283" s="20" t="s">
        <v>390</v>
      </c>
      <c r="C283" s="135" t="s">
        <v>391</v>
      </c>
      <c r="D283" s="21" t="n">
        <v>14.861</v>
      </c>
      <c r="E283" s="92" t="n">
        <v>220531</v>
      </c>
      <c r="F283" s="23" t="n">
        <v>44712</v>
      </c>
      <c r="G283" s="24" t="s">
        <v>27</v>
      </c>
      <c r="H283" s="25"/>
      <c r="I283" s="26" t="s">
        <v>28</v>
      </c>
      <c r="J283" s="27"/>
      <c r="K283" s="25"/>
      <c r="L283" s="26" t="s">
        <v>29</v>
      </c>
      <c r="M283" s="27"/>
      <c r="N283" s="25"/>
      <c r="O283" s="26" t="s">
        <v>30</v>
      </c>
      <c r="P283" s="27"/>
      <c r="Q283" s="25"/>
      <c r="R283" s="26" t="s">
        <v>31</v>
      </c>
      <c r="S283" s="27"/>
      <c r="T283" s="28"/>
      <c r="U283" s="26" t="s">
        <v>32</v>
      </c>
      <c r="V283" s="27"/>
      <c r="W283" s="25"/>
      <c r="X283" s="26" t="s">
        <v>33</v>
      </c>
      <c r="Y283" s="27"/>
      <c r="Z283" s="25"/>
      <c r="AA283" s="26" t="s">
        <v>34</v>
      </c>
      <c r="AB283" s="27"/>
      <c r="AC283" s="29" t="s">
        <v>35</v>
      </c>
      <c r="AD283" s="29"/>
      <c r="AE283" s="29"/>
    </row>
    <row r="284" customFormat="false" ht="32.95" hidden="false" customHeight="true" outlineLevel="0" collapsed="false">
      <c r="A284" s="30" t="s">
        <v>392</v>
      </c>
      <c r="B284" s="30"/>
      <c r="C284" s="30"/>
      <c r="D284" s="30"/>
      <c r="E284" s="151"/>
      <c r="F284" s="34" t="n">
        <v>44727</v>
      </c>
      <c r="G284" s="24" t="s">
        <v>107</v>
      </c>
      <c r="H284" s="35" t="n">
        <v>275.9</v>
      </c>
      <c r="I284" s="36" t="s">
        <v>39</v>
      </c>
      <c r="J284" s="37" t="n">
        <v>18.91</v>
      </c>
      <c r="K284" s="38" t="s">
        <v>393</v>
      </c>
      <c r="L284" s="36"/>
      <c r="M284" s="37"/>
      <c r="N284" s="38" t="s">
        <v>394</v>
      </c>
      <c r="O284" s="36"/>
      <c r="P284" s="37"/>
      <c r="Q284" s="35" t="n">
        <v>18.33</v>
      </c>
      <c r="R284" s="36" t="s">
        <v>39</v>
      </c>
      <c r="S284" s="37" t="n">
        <v>16.11</v>
      </c>
      <c r="T284" s="35" t="n">
        <v>140.2</v>
      </c>
      <c r="U284" s="36" t="s">
        <v>39</v>
      </c>
      <c r="V284" s="37" t="n">
        <v>92.13</v>
      </c>
      <c r="W284" s="35" t="n">
        <v>4.4557</v>
      </c>
      <c r="X284" s="60" t="s">
        <v>39</v>
      </c>
      <c r="Y284" s="37" t="n">
        <v>6.834</v>
      </c>
      <c r="Z284" s="61" t="s">
        <v>395</v>
      </c>
      <c r="AA284" s="41"/>
      <c r="AB284" s="42"/>
      <c r="AC284" s="43"/>
      <c r="AD284" s="43"/>
      <c r="AE284" s="43"/>
    </row>
    <row r="285" customFormat="false" ht="34.55" hidden="false" customHeight="true" outlineLevel="0" collapsed="false">
      <c r="A285" s="30"/>
      <c r="B285" s="30"/>
      <c r="C285" s="49"/>
      <c r="D285" s="30"/>
      <c r="E285" s="30"/>
      <c r="F285" s="34"/>
      <c r="G285" s="24" t="s">
        <v>111</v>
      </c>
      <c r="H285" s="123" t="str">
        <f aca="false">ROUND(H284*81/1000,2)&amp;" ppb"</f>
        <v>22.35 ppb</v>
      </c>
      <c r="I285" s="36" t="s">
        <v>39</v>
      </c>
      <c r="J285" s="125" t="str">
        <f aca="false">ROUND(J284*81/1000,2)&amp;" ppb"</f>
        <v>1.53 ppb</v>
      </c>
      <c r="K285" s="123" t="str">
        <f aca="false">"&lt;"&amp;ROUND(RIGHT(K284,LEN(K284)-1)*81/1000,2)&amp;" ppb"</f>
        <v>&lt;13.99 ppb</v>
      </c>
      <c r="L285" s="36"/>
      <c r="M285" s="46"/>
      <c r="N285" s="123" t="str">
        <f aca="false">"&lt;"&amp;ROUND(RIGHT(N284,LEN(N284)-1)*1760/1000,2)&amp;" ppb"</f>
        <v>&lt;11.9 ppb</v>
      </c>
      <c r="O285" s="36"/>
      <c r="P285" s="125"/>
      <c r="Q285" s="123" t="str">
        <f aca="false">ROUND(Q284*246/1000,2)&amp;" ppb"</f>
        <v>4.51 ppb</v>
      </c>
      <c r="R285" s="36" t="s">
        <v>39</v>
      </c>
      <c r="S285" s="125" t="str">
        <f aca="false">ROUND(S284*246/1000,2)&amp;" ppb"</f>
        <v>3.96 ppb</v>
      </c>
      <c r="T285" s="123" t="str">
        <f aca="false">ROUND(T284*32300/1000000,2)&amp;" ppm"</f>
        <v>4.53 ppm</v>
      </c>
      <c r="U285" s="36" t="s">
        <v>39</v>
      </c>
      <c r="V285" s="125" t="str">
        <f aca="false">ROUND(V284*32300/1000000,2)&amp;" ppm"</f>
        <v>2.98 ppm</v>
      </c>
      <c r="W285" s="45"/>
      <c r="X285" s="36"/>
      <c r="Y285" s="46"/>
      <c r="Z285" s="45"/>
      <c r="AA285" s="36"/>
      <c r="AB285" s="46"/>
      <c r="AC285" s="47"/>
      <c r="AD285" s="36"/>
      <c r="AE285" s="48"/>
    </row>
    <row r="286" customFormat="false" ht="32.35" hidden="false" customHeight="true" outlineLevel="0" collapsed="false">
      <c r="A286" s="30"/>
      <c r="B286" s="30"/>
      <c r="C286" s="49"/>
      <c r="D286" s="30"/>
      <c r="E286" s="30"/>
      <c r="F286" s="34"/>
      <c r="G286" s="50" t="s">
        <v>27</v>
      </c>
      <c r="H286" s="51" t="s">
        <v>41</v>
      </c>
      <c r="I286" s="51"/>
      <c r="J286" s="51"/>
      <c r="K286" s="25"/>
      <c r="L286" s="26" t="s">
        <v>42</v>
      </c>
      <c r="M286" s="27"/>
      <c r="N286" s="52"/>
      <c r="O286" s="26" t="s">
        <v>43</v>
      </c>
      <c r="P286" s="53"/>
      <c r="Q286" s="52"/>
      <c r="R286" s="26" t="s">
        <v>44</v>
      </c>
      <c r="S286" s="53"/>
      <c r="T286" s="51"/>
      <c r="U286" s="51"/>
      <c r="V286" s="51"/>
      <c r="W286" s="28"/>
      <c r="X286" s="26"/>
      <c r="Y286" s="54"/>
      <c r="Z286" s="28"/>
      <c r="AA286" s="26"/>
      <c r="AB286" s="54"/>
      <c r="AC286" s="25"/>
      <c r="AD286" s="26"/>
      <c r="AE286" s="27"/>
    </row>
    <row r="287" customFormat="false" ht="25.25" hidden="false" customHeight="true" outlineLevel="0" collapsed="false">
      <c r="A287" s="30"/>
      <c r="B287" s="30"/>
      <c r="C287" s="49"/>
      <c r="D287" s="30"/>
      <c r="E287" s="30"/>
      <c r="F287" s="34"/>
      <c r="G287" s="24" t="s">
        <v>107</v>
      </c>
      <c r="H287" s="38" t="s">
        <v>396</v>
      </c>
      <c r="I287" s="36"/>
      <c r="J287" s="37"/>
      <c r="K287" s="38" t="s">
        <v>397</v>
      </c>
      <c r="L287" s="39"/>
      <c r="M287" s="37"/>
      <c r="N287" s="35" t="n">
        <v>2.9698</v>
      </c>
      <c r="O287" s="60" t="s">
        <v>39</v>
      </c>
      <c r="P287" s="37" t="n">
        <v>5.31</v>
      </c>
      <c r="Q287" s="35" t="n">
        <v>24.35</v>
      </c>
      <c r="R287" s="60" t="s">
        <v>39</v>
      </c>
      <c r="S287" s="37" t="n">
        <v>23.48</v>
      </c>
      <c r="T287" s="35"/>
      <c r="U287" s="39"/>
      <c r="V287" s="37"/>
      <c r="W287" s="35"/>
      <c r="X287" s="39"/>
      <c r="Y287" s="37"/>
      <c r="Z287" s="35"/>
      <c r="AA287" s="39"/>
      <c r="AB287" s="37"/>
      <c r="AC287" s="47"/>
      <c r="AD287" s="36"/>
      <c r="AE287" s="48"/>
    </row>
    <row r="288" customFormat="false" ht="29.85" hidden="false" customHeight="true" outlineLevel="0" collapsed="false">
      <c r="A288" s="55"/>
      <c r="B288" s="55"/>
      <c r="C288" s="56"/>
      <c r="D288" s="55"/>
      <c r="E288" s="55"/>
      <c r="F288" s="57"/>
      <c r="G288" s="24" t="s">
        <v>111</v>
      </c>
      <c r="H288" s="123" t="str">
        <f aca="false">"&lt;"&amp;ROUND(RIGHT(H287,LEN(H287)-1)*81/1000,2)&amp;" ppb"</f>
        <v>&lt;469.4 ppb</v>
      </c>
      <c r="I288" s="36"/>
      <c r="J288" s="46"/>
      <c r="K288" s="58"/>
      <c r="L288" s="39"/>
      <c r="M288" s="59"/>
      <c r="N288" s="40"/>
      <c r="O288" s="36"/>
      <c r="P288" s="42"/>
      <c r="Q288" s="123" t="str">
        <f aca="false">ROUND(Q287*246/1000,2)&amp;" ppb"</f>
        <v>5.99 ppb</v>
      </c>
      <c r="R288" s="36" t="s">
        <v>39</v>
      </c>
      <c r="S288" s="125" t="str">
        <f aca="false">ROUND(S287*246/1000,2)&amp;" ppb"</f>
        <v>5.78 ppb</v>
      </c>
      <c r="T288" s="123"/>
      <c r="U288" s="39"/>
      <c r="V288" s="37"/>
      <c r="W288" s="45"/>
      <c r="X288" s="36"/>
      <c r="Y288" s="46"/>
      <c r="Z288" s="45"/>
      <c r="AA288" s="36"/>
      <c r="AB288" s="46"/>
      <c r="AC288" s="47"/>
      <c r="AD288" s="36"/>
      <c r="AE288" s="48"/>
    </row>
    <row r="289" customFormat="false" ht="40.05" hidden="false" customHeight="true" outlineLevel="0" collapsed="false">
      <c r="A289" s="139" t="s">
        <v>398</v>
      </c>
      <c r="B289" s="62" t="s">
        <v>399</v>
      </c>
      <c r="C289" s="152" t="s">
        <v>400</v>
      </c>
      <c r="D289" s="64" t="n">
        <v>13.785</v>
      </c>
      <c r="E289" s="94" t="n">
        <v>220517</v>
      </c>
      <c r="F289" s="66" t="n">
        <v>44698</v>
      </c>
      <c r="G289" s="67" t="s">
        <v>27</v>
      </c>
      <c r="H289" s="25"/>
      <c r="I289" s="26" t="s">
        <v>28</v>
      </c>
      <c r="J289" s="27"/>
      <c r="K289" s="25"/>
      <c r="L289" s="26" t="s">
        <v>29</v>
      </c>
      <c r="M289" s="27"/>
      <c r="N289" s="25"/>
      <c r="O289" s="26" t="s">
        <v>30</v>
      </c>
      <c r="P289" s="27"/>
      <c r="Q289" s="25"/>
      <c r="R289" s="26" t="s">
        <v>31</v>
      </c>
      <c r="S289" s="27"/>
      <c r="T289" s="28"/>
      <c r="U289" s="26" t="s">
        <v>32</v>
      </c>
      <c r="V289" s="27"/>
      <c r="W289" s="25"/>
      <c r="X289" s="26" t="s">
        <v>33</v>
      </c>
      <c r="Y289" s="27"/>
      <c r="Z289" s="25"/>
      <c r="AA289" s="26" t="s">
        <v>34</v>
      </c>
      <c r="AB289" s="27"/>
      <c r="AC289" s="29" t="s">
        <v>35</v>
      </c>
      <c r="AD289" s="29"/>
      <c r="AE289" s="29"/>
    </row>
    <row r="290" customFormat="false" ht="25.25" hidden="false" customHeight="true" outlineLevel="0" collapsed="false">
      <c r="A290" s="68" t="s">
        <v>401</v>
      </c>
      <c r="B290" s="68"/>
      <c r="C290" s="68"/>
      <c r="D290" s="68"/>
      <c r="E290" s="68"/>
      <c r="F290" s="71" t="n">
        <v>44712</v>
      </c>
      <c r="G290" s="67" t="s">
        <v>107</v>
      </c>
      <c r="H290" s="72" t="n">
        <v>88.66</v>
      </c>
      <c r="I290" s="73" t="s">
        <v>39</v>
      </c>
      <c r="J290" s="74" t="n">
        <v>10.3</v>
      </c>
      <c r="K290" s="96" t="s">
        <v>402</v>
      </c>
      <c r="L290" s="73"/>
      <c r="M290" s="74"/>
      <c r="N290" s="96" t="s">
        <v>403</v>
      </c>
      <c r="O290" s="73"/>
      <c r="P290" s="74"/>
      <c r="Q290" s="72" t="n">
        <v>17.82</v>
      </c>
      <c r="R290" s="73" t="s">
        <v>39</v>
      </c>
      <c r="S290" s="74" t="n">
        <v>11.39</v>
      </c>
      <c r="T290" s="72" t="n">
        <v>44.819</v>
      </c>
      <c r="U290" s="73" t="s">
        <v>39</v>
      </c>
      <c r="V290" s="74" t="n">
        <v>51.93</v>
      </c>
      <c r="W290" s="96" t="s">
        <v>404</v>
      </c>
      <c r="X290" s="91"/>
      <c r="Y290" s="74"/>
      <c r="Z290" s="96" t="s">
        <v>405</v>
      </c>
      <c r="AA290" s="91"/>
      <c r="AB290" s="74"/>
      <c r="AC290" s="78"/>
      <c r="AD290" s="78"/>
      <c r="AE290" s="78"/>
    </row>
    <row r="291" customFormat="false" ht="30" hidden="false" customHeight="true" outlineLevel="0" collapsed="false">
      <c r="A291" s="68"/>
      <c r="B291" s="68"/>
      <c r="C291" s="68"/>
      <c r="D291" s="68"/>
      <c r="E291" s="68"/>
      <c r="F291" s="71"/>
      <c r="G291" s="67" t="s">
        <v>111</v>
      </c>
      <c r="H291" s="131" t="str">
        <f aca="false">ROUND(H290*81/1000,2)&amp;" ppb"</f>
        <v>7.18 ppb</v>
      </c>
      <c r="I291" s="73" t="s">
        <v>39</v>
      </c>
      <c r="J291" s="132" t="str">
        <f aca="false">ROUND(J290*81/1000,2)&amp;" ppb"</f>
        <v>0.83 ppb</v>
      </c>
      <c r="K291" s="131" t="str">
        <f aca="false">"&lt;"&amp;ROUND(RIGHT(K290,LEN(K290)-1)*81/1000,2)&amp;" ppb"</f>
        <v>&lt;13.28 ppb</v>
      </c>
      <c r="L291" s="73"/>
      <c r="M291" s="132"/>
      <c r="N291" s="131" t="str">
        <f aca="false">"&lt;"&amp;ROUND(RIGHT(N290,LEN(N290)-1)*1760/1000,2)&amp;" ppb"</f>
        <v>&lt;18.69 ppb</v>
      </c>
      <c r="O291" s="73"/>
      <c r="P291" s="132"/>
      <c r="Q291" s="131" t="str">
        <f aca="false">ROUND(Q290*246/1000,2)&amp;" ppb"</f>
        <v>4.38 ppb</v>
      </c>
      <c r="R291" s="73" t="s">
        <v>39</v>
      </c>
      <c r="S291" s="132" t="str">
        <f aca="false">ROUND(S290*246/1000,2)&amp;" ppb"</f>
        <v>2.8 ppb</v>
      </c>
      <c r="T291" s="131" t="str">
        <f aca="false">ROUND(T290*32300/1000000,2)&amp;" ppm"</f>
        <v>1.45 ppm</v>
      </c>
      <c r="U291" s="73" t="s">
        <v>39</v>
      </c>
      <c r="V291" s="132" t="str">
        <f aca="false">ROUND(V290*32300/1000000,2)&amp;" ppm"</f>
        <v>1.68 ppm</v>
      </c>
      <c r="W291" s="79"/>
      <c r="X291" s="73"/>
      <c r="Y291" s="80"/>
      <c r="Z291" s="79"/>
      <c r="AA291" s="73"/>
      <c r="AB291" s="80"/>
      <c r="AC291" s="82"/>
      <c r="AD291" s="73"/>
      <c r="AE291" s="83"/>
    </row>
    <row r="292" customFormat="false" ht="32.35" hidden="false" customHeight="true" outlineLevel="0" collapsed="false">
      <c r="A292" s="68"/>
      <c r="B292" s="68"/>
      <c r="C292" s="84"/>
      <c r="D292" s="69"/>
      <c r="E292" s="69"/>
      <c r="F292" s="71"/>
      <c r="G292" s="85" t="s">
        <v>27</v>
      </c>
      <c r="H292" s="51" t="s">
        <v>41</v>
      </c>
      <c r="I292" s="51"/>
      <c r="J292" s="51"/>
      <c r="K292" s="25"/>
      <c r="L292" s="26" t="s">
        <v>42</v>
      </c>
      <c r="M292" s="27"/>
      <c r="N292" s="52"/>
      <c r="O292" s="26" t="s">
        <v>43</v>
      </c>
      <c r="P292" s="53"/>
      <c r="Q292" s="52"/>
      <c r="R292" s="26" t="s">
        <v>44</v>
      </c>
      <c r="S292" s="53"/>
      <c r="T292" s="51"/>
      <c r="U292" s="51"/>
      <c r="V292" s="51"/>
      <c r="W292" s="28"/>
      <c r="X292" s="26"/>
      <c r="Y292" s="54"/>
      <c r="Z292" s="28"/>
      <c r="AA292" s="26"/>
      <c r="AB292" s="54"/>
      <c r="AC292" s="25"/>
      <c r="AD292" s="26"/>
      <c r="AE292" s="27"/>
    </row>
    <row r="293" customFormat="false" ht="25.25" hidden="false" customHeight="true" outlineLevel="0" collapsed="false">
      <c r="A293" s="68"/>
      <c r="B293" s="68"/>
      <c r="C293" s="84"/>
      <c r="D293" s="68"/>
      <c r="E293" s="68"/>
      <c r="F293" s="71"/>
      <c r="G293" s="67" t="s">
        <v>107</v>
      </c>
      <c r="H293" s="149" t="s">
        <v>406</v>
      </c>
      <c r="I293" s="73"/>
      <c r="J293" s="90"/>
      <c r="K293" s="72" t="n">
        <v>53.383</v>
      </c>
      <c r="L293" s="91" t="s">
        <v>39</v>
      </c>
      <c r="M293" s="74" t="n">
        <v>55.74</v>
      </c>
      <c r="N293" s="96" t="s">
        <v>407</v>
      </c>
      <c r="O293" s="91"/>
      <c r="P293" s="74"/>
      <c r="Q293" s="96" t="s">
        <v>335</v>
      </c>
      <c r="R293" s="91"/>
      <c r="S293" s="74"/>
      <c r="T293" s="72"/>
      <c r="U293" s="91"/>
      <c r="V293" s="74"/>
      <c r="W293" s="79"/>
      <c r="X293" s="73"/>
      <c r="Y293" s="80"/>
      <c r="Z293" s="72"/>
      <c r="AA293" s="91"/>
      <c r="AB293" s="74"/>
      <c r="AC293" s="82"/>
      <c r="AD293" s="73"/>
      <c r="AE293" s="83"/>
    </row>
    <row r="294" customFormat="false" ht="26.7" hidden="false" customHeight="true" outlineLevel="0" collapsed="false">
      <c r="A294" s="86"/>
      <c r="B294" s="86"/>
      <c r="C294" s="87"/>
      <c r="D294" s="133"/>
      <c r="E294" s="133"/>
      <c r="F294" s="88"/>
      <c r="G294" s="67" t="s">
        <v>111</v>
      </c>
      <c r="H294" s="131" t="str">
        <f aca="false">"&lt;"&amp;ROUND(RIGHT(H293,LEN(H293)-1)*81/1000,2)&amp;" ppb"</f>
        <v>&lt;942.84 ppb</v>
      </c>
      <c r="I294" s="73"/>
      <c r="J294" s="132"/>
      <c r="K294" s="89"/>
      <c r="L294" s="91"/>
      <c r="M294" s="90"/>
      <c r="N294" s="75"/>
      <c r="O294" s="73"/>
      <c r="P294" s="77"/>
      <c r="Q294" s="131" t="str">
        <f aca="false">"&lt;"&amp;ROUND(RIGHT(Q293,LEN(Q293)-1)*246/1000,2)&amp;" ppb"</f>
        <v>&lt;3.82 ppb</v>
      </c>
      <c r="R294" s="73"/>
      <c r="S294" s="132"/>
      <c r="T294" s="131"/>
      <c r="U294" s="91"/>
      <c r="V294" s="74"/>
      <c r="W294" s="79"/>
      <c r="X294" s="73"/>
      <c r="Y294" s="80"/>
      <c r="Z294" s="79"/>
      <c r="AA294" s="73"/>
      <c r="AB294" s="80"/>
      <c r="AC294" s="82"/>
      <c r="AD294" s="73"/>
      <c r="AE294" s="83"/>
    </row>
    <row r="295" customFormat="false" ht="34.3" hidden="false" customHeight="true" outlineLevel="0" collapsed="false">
      <c r="A295" s="138" t="s">
        <v>408</v>
      </c>
      <c r="B295" s="20"/>
      <c r="C295" s="135" t="s">
        <v>409</v>
      </c>
      <c r="D295" s="21" t="n">
        <v>12.764</v>
      </c>
      <c r="E295" s="92" t="n">
        <v>220615</v>
      </c>
      <c r="F295" s="23" t="n">
        <v>44727</v>
      </c>
      <c r="G295" s="24" t="s">
        <v>27</v>
      </c>
      <c r="H295" s="25"/>
      <c r="I295" s="26" t="s">
        <v>28</v>
      </c>
      <c r="J295" s="27"/>
      <c r="K295" s="25"/>
      <c r="L295" s="26" t="s">
        <v>29</v>
      </c>
      <c r="M295" s="27"/>
      <c r="N295" s="25"/>
      <c r="O295" s="26" t="s">
        <v>30</v>
      </c>
      <c r="P295" s="27"/>
      <c r="Q295" s="25"/>
      <c r="R295" s="26" t="s">
        <v>31</v>
      </c>
      <c r="S295" s="27"/>
      <c r="T295" s="28"/>
      <c r="U295" s="26" t="s">
        <v>32</v>
      </c>
      <c r="V295" s="27"/>
      <c r="W295" s="25"/>
      <c r="X295" s="26" t="s">
        <v>33</v>
      </c>
      <c r="Y295" s="27"/>
      <c r="Z295" s="25"/>
      <c r="AA295" s="26" t="s">
        <v>34</v>
      </c>
      <c r="AB295" s="27"/>
      <c r="AC295" s="29" t="s">
        <v>35</v>
      </c>
      <c r="AD295" s="29"/>
      <c r="AE295" s="29"/>
    </row>
    <row r="296" customFormat="false" ht="32.95" hidden="false" customHeight="true" outlineLevel="0" collapsed="false">
      <c r="A296" s="30" t="s">
        <v>410</v>
      </c>
      <c r="B296" s="30"/>
      <c r="C296" s="30"/>
      <c r="D296" s="30"/>
      <c r="E296" s="151"/>
      <c r="F296" s="34" t="n">
        <v>44740</v>
      </c>
      <c r="G296" s="24" t="s">
        <v>107</v>
      </c>
      <c r="H296" s="38" t="s">
        <v>411</v>
      </c>
      <c r="I296" s="36"/>
      <c r="J296" s="37"/>
      <c r="K296" s="38" t="s">
        <v>412</v>
      </c>
      <c r="L296" s="36"/>
      <c r="M296" s="37"/>
      <c r="N296" s="38" t="s">
        <v>413</v>
      </c>
      <c r="O296" s="36"/>
      <c r="P296" s="37"/>
      <c r="Q296" s="35" t="n">
        <v>342</v>
      </c>
      <c r="R296" s="36" t="s">
        <v>39</v>
      </c>
      <c r="S296" s="37" t="n">
        <v>187.7</v>
      </c>
      <c r="T296" s="38" t="s">
        <v>414</v>
      </c>
      <c r="U296" s="36"/>
      <c r="V296" s="37"/>
      <c r="W296" s="38" t="s">
        <v>415</v>
      </c>
      <c r="X296" s="39"/>
      <c r="Y296" s="37"/>
      <c r="Z296" s="61" t="s">
        <v>416</v>
      </c>
      <c r="AA296" s="41"/>
      <c r="AB296" s="42"/>
      <c r="AC296" s="43"/>
      <c r="AD296" s="43"/>
      <c r="AE296" s="43"/>
    </row>
    <row r="297" customFormat="false" ht="34.55" hidden="false" customHeight="true" outlineLevel="0" collapsed="false">
      <c r="A297" s="30"/>
      <c r="B297" s="30"/>
      <c r="C297" s="49"/>
      <c r="D297" s="30"/>
      <c r="E297" s="30"/>
      <c r="F297" s="34"/>
      <c r="G297" s="24" t="s">
        <v>111</v>
      </c>
      <c r="H297" s="123" t="str">
        <f aca="false">"&lt;"&amp;ROUND(RIGHT(H296,LEN(H296)-1)*81/1000,2)&amp;" ppb"</f>
        <v>&lt;20.14 ppb</v>
      </c>
      <c r="I297" s="36"/>
      <c r="J297" s="46"/>
      <c r="K297" s="123" t="str">
        <f aca="false">"&lt;"&amp;ROUND(RIGHT(K296,LEN(K296)-1)*81/1000,2)&amp;" ppb"</f>
        <v>&lt;105.06 ppb</v>
      </c>
      <c r="L297" s="36"/>
      <c r="M297" s="46"/>
      <c r="N297" s="123" t="str">
        <f aca="false">"&lt;"&amp;ROUND(RIGHT(N296,LEN(N296)-1)*1760/1000,2)&amp;" ppb"</f>
        <v>&lt;175.03 ppb</v>
      </c>
      <c r="O297" s="36"/>
      <c r="P297" s="125"/>
      <c r="Q297" s="123" t="str">
        <f aca="false">ROUND(Q296*246/1000,2)&amp;" ppb"</f>
        <v>84.13 ppb</v>
      </c>
      <c r="R297" s="36" t="s">
        <v>39</v>
      </c>
      <c r="S297" s="125" t="str">
        <f aca="false">ROUND(S296*246/1000,2)&amp;" ppb"</f>
        <v>46.17 ppb</v>
      </c>
      <c r="T297" s="123" t="str">
        <f aca="false">"&lt;"&amp;ROUND(RIGHT(T296,LEN(T296)-1)*32300/1000000,2)&amp;" ppm"</f>
        <v>&lt;43.44 ppm</v>
      </c>
      <c r="U297" s="36"/>
      <c r="V297" s="125"/>
      <c r="W297" s="45"/>
      <c r="X297" s="36"/>
      <c r="Y297" s="46"/>
      <c r="Z297" s="45"/>
      <c r="AA297" s="36"/>
      <c r="AB297" s="46"/>
      <c r="AC297" s="47"/>
      <c r="AD297" s="36"/>
      <c r="AE297" s="48"/>
    </row>
    <row r="298" customFormat="false" ht="32.35" hidden="false" customHeight="true" outlineLevel="0" collapsed="false">
      <c r="A298" s="30"/>
      <c r="B298" s="30"/>
      <c r="C298" s="49"/>
      <c r="D298" s="30"/>
      <c r="E298" s="30"/>
      <c r="F298" s="34"/>
      <c r="G298" s="50" t="s">
        <v>27</v>
      </c>
      <c r="H298" s="51" t="s">
        <v>41</v>
      </c>
      <c r="I298" s="51"/>
      <c r="J298" s="51"/>
      <c r="K298" s="25"/>
      <c r="L298" s="26" t="s">
        <v>42</v>
      </c>
      <c r="M298" s="27"/>
      <c r="N298" s="52"/>
      <c r="O298" s="26" t="s">
        <v>43</v>
      </c>
      <c r="P298" s="53"/>
      <c r="Q298" s="52"/>
      <c r="R298" s="26" t="s">
        <v>44</v>
      </c>
      <c r="S298" s="53"/>
      <c r="T298" s="51"/>
      <c r="U298" s="51"/>
      <c r="V298" s="51"/>
      <c r="W298" s="28"/>
      <c r="X298" s="26"/>
      <c r="Y298" s="54"/>
      <c r="Z298" s="28"/>
      <c r="AA298" s="26"/>
      <c r="AB298" s="54"/>
      <c r="AC298" s="25"/>
      <c r="AD298" s="26"/>
      <c r="AE298" s="27"/>
    </row>
    <row r="299" customFormat="false" ht="25.25" hidden="false" customHeight="true" outlineLevel="0" collapsed="false">
      <c r="A299" s="30"/>
      <c r="B299" s="30"/>
      <c r="C299" s="49"/>
      <c r="D299" s="30"/>
      <c r="E299" s="30"/>
      <c r="F299" s="34"/>
      <c r="G299" s="24" t="s">
        <v>107</v>
      </c>
      <c r="H299" s="38" t="s">
        <v>417</v>
      </c>
      <c r="I299" s="36"/>
      <c r="J299" s="37"/>
      <c r="K299" s="35" t="n">
        <v>567.83</v>
      </c>
      <c r="L299" s="60" t="s">
        <v>39</v>
      </c>
      <c r="M299" s="37" t="n">
        <v>919.1</v>
      </c>
      <c r="N299" s="38" t="s">
        <v>418</v>
      </c>
      <c r="O299" s="39"/>
      <c r="P299" s="37"/>
      <c r="Q299" s="35" t="n">
        <v>164.9</v>
      </c>
      <c r="R299" s="60" t="s">
        <v>39</v>
      </c>
      <c r="S299" s="37" t="n">
        <v>254.3</v>
      </c>
      <c r="T299" s="35"/>
      <c r="U299" s="39"/>
      <c r="V299" s="37"/>
      <c r="W299" s="35"/>
      <c r="X299" s="39"/>
      <c r="Y299" s="37"/>
      <c r="Z299" s="35"/>
      <c r="AA299" s="39"/>
      <c r="AB299" s="37"/>
      <c r="AC299" s="47"/>
      <c r="AD299" s="36"/>
      <c r="AE299" s="48"/>
    </row>
    <row r="300" customFormat="false" ht="29.85" hidden="false" customHeight="true" outlineLevel="0" collapsed="false">
      <c r="A300" s="55"/>
      <c r="B300" s="55"/>
      <c r="C300" s="56"/>
      <c r="D300" s="55"/>
      <c r="E300" s="55"/>
      <c r="F300" s="57"/>
      <c r="G300" s="24" t="s">
        <v>111</v>
      </c>
      <c r="H300" s="123" t="str">
        <f aca="false">"&lt;"&amp;ROUND(RIGHT(H299,LEN(H299)-1)*81/1000000,2)&amp;" ppm"</f>
        <v>&lt;1.09 ppm</v>
      </c>
      <c r="I300" s="36"/>
      <c r="J300" s="46"/>
      <c r="K300" s="58"/>
      <c r="L300" s="39"/>
      <c r="M300" s="59"/>
      <c r="N300" s="40"/>
      <c r="O300" s="36"/>
      <c r="P300" s="42"/>
      <c r="Q300" s="123" t="str">
        <f aca="false">ROUND(Q299*246/1000,2)&amp;" ppb"</f>
        <v>40.57 ppb</v>
      </c>
      <c r="R300" s="36" t="s">
        <v>39</v>
      </c>
      <c r="S300" s="125" t="str">
        <f aca="false">ROUND(S299*246/1000,2)&amp;" ppb"</f>
        <v>62.56 ppb</v>
      </c>
      <c r="T300" s="123"/>
      <c r="U300" s="39"/>
      <c r="V300" s="37"/>
      <c r="W300" s="45"/>
      <c r="X300" s="36"/>
      <c r="Y300" s="46"/>
      <c r="Z300" s="45"/>
      <c r="AA300" s="36"/>
      <c r="AB300" s="46"/>
      <c r="AC300" s="47"/>
      <c r="AD300" s="36"/>
      <c r="AE300" s="48"/>
    </row>
    <row r="301" customFormat="false" ht="40.05" hidden="false" customHeight="true" outlineLevel="0" collapsed="false">
      <c r="A301" s="139" t="s">
        <v>419</v>
      </c>
      <c r="B301" s="62"/>
      <c r="C301" s="152" t="s">
        <v>420</v>
      </c>
      <c r="D301" s="64" t="n">
        <v>6.722</v>
      </c>
      <c r="E301" s="94" t="n">
        <v>220916</v>
      </c>
      <c r="F301" s="66" t="n">
        <v>44820</v>
      </c>
      <c r="G301" s="67" t="s">
        <v>27</v>
      </c>
      <c r="H301" s="25"/>
      <c r="I301" s="26" t="s">
        <v>28</v>
      </c>
      <c r="J301" s="27"/>
      <c r="K301" s="25"/>
      <c r="L301" s="26" t="s">
        <v>29</v>
      </c>
      <c r="M301" s="27"/>
      <c r="N301" s="25"/>
      <c r="O301" s="26" t="s">
        <v>30</v>
      </c>
      <c r="P301" s="27"/>
      <c r="Q301" s="25"/>
      <c r="R301" s="26" t="s">
        <v>31</v>
      </c>
      <c r="S301" s="27"/>
      <c r="T301" s="28"/>
      <c r="U301" s="26" t="s">
        <v>32</v>
      </c>
      <c r="V301" s="27"/>
      <c r="W301" s="25"/>
      <c r="X301" s="26" t="s">
        <v>33</v>
      </c>
      <c r="Y301" s="27"/>
      <c r="Z301" s="25"/>
      <c r="AA301" s="26" t="s">
        <v>34</v>
      </c>
      <c r="AB301" s="27"/>
      <c r="AC301" s="29" t="s">
        <v>35</v>
      </c>
      <c r="AD301" s="29"/>
      <c r="AE301" s="29"/>
    </row>
    <row r="302" customFormat="false" ht="25.25" hidden="false" customHeight="true" outlineLevel="0" collapsed="false">
      <c r="A302" s="68" t="s">
        <v>421</v>
      </c>
      <c r="B302" s="68"/>
      <c r="C302" s="68"/>
      <c r="D302" s="68"/>
      <c r="E302" s="68"/>
      <c r="F302" s="71" t="n">
        <v>44827</v>
      </c>
      <c r="G302" s="67" t="s">
        <v>107</v>
      </c>
      <c r="H302" s="72" t="n">
        <v>6.214</v>
      </c>
      <c r="I302" s="73" t="s">
        <v>39</v>
      </c>
      <c r="J302" s="74" t="n">
        <v>2.98</v>
      </c>
      <c r="K302" s="96" t="s">
        <v>422</v>
      </c>
      <c r="L302" s="73"/>
      <c r="M302" s="74"/>
      <c r="N302" s="96" t="s">
        <v>423</v>
      </c>
      <c r="O302" s="73"/>
      <c r="P302" s="74"/>
      <c r="Q302" s="96" t="s">
        <v>424</v>
      </c>
      <c r="R302" s="73"/>
      <c r="S302" s="74"/>
      <c r="T302" s="72" t="n">
        <v>15.14</v>
      </c>
      <c r="U302" s="73" t="s">
        <v>39</v>
      </c>
      <c r="V302" s="74" t="n">
        <v>13.21</v>
      </c>
      <c r="W302" s="96" t="s">
        <v>425</v>
      </c>
      <c r="X302" s="91"/>
      <c r="Y302" s="74"/>
      <c r="Z302" s="96" t="s">
        <v>426</v>
      </c>
      <c r="AA302" s="91"/>
      <c r="AB302" s="74"/>
      <c r="AC302" s="78"/>
      <c r="AD302" s="78"/>
      <c r="AE302" s="78"/>
    </row>
    <row r="303" customFormat="false" ht="30" hidden="false" customHeight="true" outlineLevel="0" collapsed="false">
      <c r="A303" s="68"/>
      <c r="B303" s="68"/>
      <c r="C303" s="68"/>
      <c r="D303" s="68"/>
      <c r="E303" s="68"/>
      <c r="F303" s="71"/>
      <c r="G303" s="67" t="s">
        <v>111</v>
      </c>
      <c r="H303" s="131" t="str">
        <f aca="false">ROUND(H302*81/1000,2)&amp;" ppb"</f>
        <v>0.5 ppb</v>
      </c>
      <c r="I303" s="73" t="s">
        <v>39</v>
      </c>
      <c r="J303" s="132" t="str">
        <f aca="false">ROUND(J302*81/1000,2)&amp;" ppb"</f>
        <v>0.24 ppb</v>
      </c>
      <c r="K303" s="131" t="str">
        <f aca="false">"&lt;"&amp;ROUND(RIGHT(K302,LEN(K302)-1)*81/1000,2)&amp;" ppb"</f>
        <v>&lt;2.78 ppb</v>
      </c>
      <c r="L303" s="73"/>
      <c r="M303" s="80"/>
      <c r="N303" s="131" t="str">
        <f aca="false">"&lt;"&amp;ROUND(RIGHT(N302,LEN(N302)-1)*1760/1000,2)&amp;" ppb"</f>
        <v>&lt;14.36 ppb</v>
      </c>
      <c r="O303" s="73"/>
      <c r="P303" s="132"/>
      <c r="Q303" s="131" t="str">
        <f aca="false">"&lt;"&amp;ROUND(RIGHT(Q302,LEN(Q302)-1)*246/1000,2)&amp;" ppb"</f>
        <v>&lt;1.25 ppb</v>
      </c>
      <c r="R303" s="73"/>
      <c r="S303" s="132"/>
      <c r="T303" s="131" t="str">
        <f aca="false">ROUND(T302*32300/1000,2)&amp;" ppb"</f>
        <v>489.02 ppb</v>
      </c>
      <c r="U303" s="73" t="s">
        <v>39</v>
      </c>
      <c r="V303" s="132" t="str">
        <f aca="false">ROUND(V302*32300/1000,2)&amp;" ppb"</f>
        <v>426.68 ppb</v>
      </c>
      <c r="W303" s="79"/>
      <c r="X303" s="73"/>
      <c r="Y303" s="80"/>
      <c r="Z303" s="79"/>
      <c r="AA303" s="73"/>
      <c r="AB303" s="80"/>
      <c r="AC303" s="82"/>
      <c r="AD303" s="73"/>
      <c r="AE303" s="83"/>
    </row>
    <row r="304" customFormat="false" ht="32.35" hidden="false" customHeight="true" outlineLevel="0" collapsed="false">
      <c r="A304" s="68"/>
      <c r="B304" s="68"/>
      <c r="C304" s="84"/>
      <c r="D304" s="69"/>
      <c r="E304" s="69"/>
      <c r="F304" s="71"/>
      <c r="G304" s="85" t="s">
        <v>27</v>
      </c>
      <c r="H304" s="51" t="s">
        <v>41</v>
      </c>
      <c r="I304" s="51"/>
      <c r="J304" s="51"/>
      <c r="K304" s="25"/>
      <c r="L304" s="26" t="s">
        <v>42</v>
      </c>
      <c r="M304" s="27"/>
      <c r="N304" s="52"/>
      <c r="O304" s="26" t="s">
        <v>43</v>
      </c>
      <c r="P304" s="53"/>
      <c r="Q304" s="52"/>
      <c r="R304" s="26" t="s">
        <v>44</v>
      </c>
      <c r="S304" s="53"/>
      <c r="T304" s="153" t="s">
        <v>427</v>
      </c>
      <c r="U304" s="153"/>
      <c r="V304" s="153"/>
      <c r="W304" s="28"/>
      <c r="X304" s="26"/>
      <c r="Y304" s="54"/>
      <c r="Z304" s="28"/>
      <c r="AA304" s="26"/>
      <c r="AB304" s="54"/>
      <c r="AC304" s="25"/>
      <c r="AD304" s="26"/>
      <c r="AE304" s="27"/>
    </row>
    <row r="305" customFormat="false" ht="25.25" hidden="false" customHeight="true" outlineLevel="0" collapsed="false">
      <c r="A305" s="68"/>
      <c r="B305" s="68"/>
      <c r="C305" s="84"/>
      <c r="D305" s="68"/>
      <c r="E305" s="68"/>
      <c r="F305" s="71"/>
      <c r="G305" s="67" t="s">
        <v>107</v>
      </c>
      <c r="H305" s="149" t="s">
        <v>428</v>
      </c>
      <c r="I305" s="73"/>
      <c r="J305" s="90"/>
      <c r="K305" s="96" t="s">
        <v>429</v>
      </c>
      <c r="L305" s="91"/>
      <c r="M305" s="74"/>
      <c r="N305" s="96" t="s">
        <v>430</v>
      </c>
      <c r="O305" s="91"/>
      <c r="P305" s="74"/>
      <c r="Q305" s="96" t="s">
        <v>431</v>
      </c>
      <c r="R305" s="91"/>
      <c r="S305" s="74"/>
      <c r="T305" s="154" t="n">
        <v>7305.1</v>
      </c>
      <c r="U305" s="155" t="s">
        <v>39</v>
      </c>
      <c r="V305" s="156" t="n">
        <v>368.2</v>
      </c>
      <c r="W305" s="79"/>
      <c r="X305" s="73"/>
      <c r="Y305" s="80"/>
      <c r="Z305" s="72"/>
      <c r="AA305" s="91"/>
      <c r="AB305" s="74"/>
      <c r="AC305" s="82"/>
      <c r="AD305" s="73"/>
      <c r="AE305" s="83"/>
    </row>
    <row r="306" customFormat="false" ht="26.7" hidden="false" customHeight="true" outlineLevel="0" collapsed="false">
      <c r="A306" s="86"/>
      <c r="B306" s="86"/>
      <c r="C306" s="87"/>
      <c r="D306" s="133"/>
      <c r="E306" s="133"/>
      <c r="F306" s="88"/>
      <c r="G306" s="67" t="s">
        <v>111</v>
      </c>
      <c r="H306" s="131" t="str">
        <f aca="false">"&lt;"&amp;ROUND(RIGHT(H305,LEN(H305)-1)*81/1000,2)&amp;" ppb"</f>
        <v>&lt;34.6 ppb</v>
      </c>
      <c r="I306" s="73"/>
      <c r="J306" s="80"/>
      <c r="K306" s="89"/>
      <c r="L306" s="91"/>
      <c r="M306" s="90"/>
      <c r="N306" s="75"/>
      <c r="O306" s="73"/>
      <c r="P306" s="77"/>
      <c r="Q306" s="131" t="str">
        <f aca="false">"&lt;"&amp;ROUND(RIGHT(Q305,LEN(Q305)-1)*246/1000,2)&amp;" ppb"</f>
        <v>&lt;1.76 ppb</v>
      </c>
      <c r="R306" s="73"/>
      <c r="S306" s="132"/>
      <c r="T306" s="157"/>
      <c r="U306" s="155"/>
      <c r="V306" s="156"/>
      <c r="W306" s="79"/>
      <c r="X306" s="73"/>
      <c r="Y306" s="80"/>
      <c r="Z306" s="79"/>
      <c r="AA306" s="73"/>
      <c r="AB306" s="80"/>
      <c r="AC306" s="82"/>
      <c r="AD306" s="73"/>
      <c r="AE306" s="83"/>
    </row>
    <row r="307" customFormat="false" ht="40.05" hidden="false" customHeight="true" outlineLevel="0" collapsed="false">
      <c r="A307" s="138" t="s">
        <v>432</v>
      </c>
      <c r="B307" s="20"/>
      <c r="C307" s="158" t="s">
        <v>433</v>
      </c>
      <c r="D307" s="21" t="n">
        <v>20.791</v>
      </c>
      <c r="E307" s="92" t="n">
        <v>220923</v>
      </c>
      <c r="F307" s="23" t="n">
        <v>44827</v>
      </c>
      <c r="G307" s="24" t="s">
        <v>27</v>
      </c>
      <c r="H307" s="25"/>
      <c r="I307" s="26" t="s">
        <v>28</v>
      </c>
      <c r="J307" s="27"/>
      <c r="K307" s="25"/>
      <c r="L307" s="26" t="s">
        <v>29</v>
      </c>
      <c r="M307" s="27"/>
      <c r="N307" s="25"/>
      <c r="O307" s="26" t="s">
        <v>30</v>
      </c>
      <c r="P307" s="27"/>
      <c r="Q307" s="25"/>
      <c r="R307" s="26" t="s">
        <v>31</v>
      </c>
      <c r="S307" s="27"/>
      <c r="T307" s="28"/>
      <c r="U307" s="26" t="s">
        <v>32</v>
      </c>
      <c r="V307" s="27"/>
      <c r="W307" s="25"/>
      <c r="X307" s="26" t="s">
        <v>33</v>
      </c>
      <c r="Y307" s="27"/>
      <c r="Z307" s="25"/>
      <c r="AA307" s="26" t="s">
        <v>34</v>
      </c>
      <c r="AB307" s="27"/>
      <c r="AC307" s="29" t="s">
        <v>35</v>
      </c>
      <c r="AD307" s="29"/>
      <c r="AE307" s="29"/>
    </row>
    <row r="308" customFormat="false" ht="25.25" hidden="false" customHeight="true" outlineLevel="0" collapsed="false">
      <c r="A308" s="30" t="s">
        <v>434</v>
      </c>
      <c r="B308" s="30"/>
      <c r="C308" s="30"/>
      <c r="D308" s="30"/>
      <c r="E308" s="30"/>
      <c r="F308" s="34" t="n">
        <v>44848</v>
      </c>
      <c r="G308" s="24" t="s">
        <v>107</v>
      </c>
      <c r="H308" s="35" t="n">
        <v>2.393</v>
      </c>
      <c r="I308" s="36" t="s">
        <v>39</v>
      </c>
      <c r="J308" s="37" t="n">
        <v>1.573</v>
      </c>
      <c r="K308" s="38" t="s">
        <v>435</v>
      </c>
      <c r="L308" s="36"/>
      <c r="M308" s="37"/>
      <c r="N308" s="38" t="s">
        <v>436</v>
      </c>
      <c r="O308" s="36"/>
      <c r="P308" s="37"/>
      <c r="Q308" s="35" t="n">
        <v>3.861</v>
      </c>
      <c r="R308" s="36" t="s">
        <v>39</v>
      </c>
      <c r="S308" s="37" t="n">
        <v>1.564</v>
      </c>
      <c r="T308" s="35" t="n">
        <v>4.665</v>
      </c>
      <c r="U308" s="36" t="s">
        <v>39</v>
      </c>
      <c r="V308" s="37" t="n">
        <v>7.561</v>
      </c>
      <c r="W308" s="38" t="s">
        <v>436</v>
      </c>
      <c r="X308" s="39"/>
      <c r="Y308" s="37"/>
      <c r="Z308" s="38" t="s">
        <v>328</v>
      </c>
      <c r="AA308" s="39"/>
      <c r="AB308" s="37"/>
      <c r="AC308" s="43"/>
      <c r="AD308" s="43"/>
      <c r="AE308" s="43"/>
    </row>
    <row r="309" customFormat="false" ht="30" hidden="false" customHeight="true" outlineLevel="0" collapsed="false">
      <c r="A309" s="30"/>
      <c r="B309" s="30"/>
      <c r="C309" s="30"/>
      <c r="D309" s="30"/>
      <c r="E309" s="30"/>
      <c r="F309" s="34"/>
      <c r="G309" s="24" t="s">
        <v>111</v>
      </c>
      <c r="H309" s="123" t="str">
        <f aca="false">ROUND(H308*81/1000,2)&amp;" ppb"</f>
        <v>0.19 ppb</v>
      </c>
      <c r="I309" s="36" t="s">
        <v>39</v>
      </c>
      <c r="J309" s="125" t="str">
        <f aca="false">ROUND(J308*81/1000,2)&amp;" ppb"</f>
        <v>0.13 ppb</v>
      </c>
      <c r="K309" s="123" t="str">
        <f aca="false">"&lt;"&amp;ROUND(RIGHT(K308,LEN(K308)-1)*81/1000,2)&amp;" ppb"</f>
        <v>&lt;1.27 ppb</v>
      </c>
      <c r="L309" s="36"/>
      <c r="M309" s="46"/>
      <c r="N309" s="123" t="str">
        <f aca="false">"&lt;"&amp;ROUND(RIGHT(N308,LEN(N308)-1)*1760/1000,2)&amp;" ppb"</f>
        <v>&lt;2.38 ppb</v>
      </c>
      <c r="O309" s="36"/>
      <c r="P309" s="125"/>
      <c r="Q309" s="123" t="str">
        <f aca="false">ROUND(Q308*246/1000,2)&amp;" ppb"</f>
        <v>0.95 ppb</v>
      </c>
      <c r="R309" s="36" t="s">
        <v>39</v>
      </c>
      <c r="S309" s="125" t="str">
        <f aca="false">ROUND(S308*246/1000,2)&amp;" ppb"</f>
        <v>0.38 ppb</v>
      </c>
      <c r="T309" s="123" t="str">
        <f aca="false">ROUND(T308*32300/1000,2)&amp;" ppb"</f>
        <v>150.68 ppb</v>
      </c>
      <c r="U309" s="36" t="s">
        <v>39</v>
      </c>
      <c r="V309" s="125" t="str">
        <f aca="false">ROUND(V308*32300/1000,2)&amp;" ppb"</f>
        <v>244.22 ppb</v>
      </c>
      <c r="W309" s="45"/>
      <c r="X309" s="36"/>
      <c r="Y309" s="46"/>
      <c r="Z309" s="45"/>
      <c r="AA309" s="36"/>
      <c r="AB309" s="46"/>
      <c r="AC309" s="47"/>
      <c r="AD309" s="36"/>
      <c r="AE309" s="48"/>
    </row>
    <row r="310" customFormat="false" ht="32.35" hidden="false" customHeight="true" outlineLevel="0" collapsed="false">
      <c r="A310" s="30"/>
      <c r="B310" s="30"/>
      <c r="C310" s="49"/>
      <c r="D310" s="32"/>
      <c r="E310" s="32"/>
      <c r="F310" s="34"/>
      <c r="G310" s="50" t="s">
        <v>27</v>
      </c>
      <c r="H310" s="51" t="s">
        <v>41</v>
      </c>
      <c r="I310" s="51"/>
      <c r="J310" s="51"/>
      <c r="K310" s="25"/>
      <c r="L310" s="26" t="s">
        <v>42</v>
      </c>
      <c r="M310" s="27"/>
      <c r="N310" s="52"/>
      <c r="O310" s="26" t="s">
        <v>43</v>
      </c>
      <c r="P310" s="53"/>
      <c r="Q310" s="52"/>
      <c r="R310" s="26" t="s">
        <v>44</v>
      </c>
      <c r="S310" s="53"/>
      <c r="T310" s="153" t="s">
        <v>427</v>
      </c>
      <c r="U310" s="153"/>
      <c r="V310" s="153"/>
      <c r="W310" s="28"/>
      <c r="X310" s="26"/>
      <c r="Y310" s="54"/>
      <c r="Z310" s="28"/>
      <c r="AA310" s="26"/>
      <c r="AB310" s="54"/>
      <c r="AC310" s="25"/>
      <c r="AD310" s="26"/>
      <c r="AE310" s="27"/>
    </row>
    <row r="311" customFormat="false" ht="25.25" hidden="false" customHeight="true" outlineLevel="0" collapsed="false">
      <c r="A311" s="30"/>
      <c r="B311" s="30"/>
      <c r="C311" s="49"/>
      <c r="D311" s="30"/>
      <c r="E311" s="30"/>
      <c r="F311" s="34"/>
      <c r="G311" s="24" t="s">
        <v>107</v>
      </c>
      <c r="H311" s="93" t="s">
        <v>437</v>
      </c>
      <c r="I311" s="36"/>
      <c r="J311" s="59"/>
      <c r="K311" s="38" t="s">
        <v>438</v>
      </c>
      <c r="L311" s="39"/>
      <c r="M311" s="37"/>
      <c r="N311" s="38" t="s">
        <v>439</v>
      </c>
      <c r="O311" s="39"/>
      <c r="P311" s="37"/>
      <c r="Q311" s="38" t="s">
        <v>440</v>
      </c>
      <c r="R311" s="39"/>
      <c r="S311" s="37"/>
      <c r="T311" s="154" t="n">
        <v>87.765</v>
      </c>
      <c r="U311" s="155" t="s">
        <v>39</v>
      </c>
      <c r="V311" s="156" t="n">
        <v>5.183</v>
      </c>
      <c r="W311" s="45"/>
      <c r="X311" s="36"/>
      <c r="Y311" s="46"/>
      <c r="Z311" s="35"/>
      <c r="AA311" s="39"/>
      <c r="AB311" s="37"/>
      <c r="AC311" s="47"/>
      <c r="AD311" s="36"/>
      <c r="AE311" s="48"/>
    </row>
    <row r="312" customFormat="false" ht="26.7" hidden="false" customHeight="true" outlineLevel="0" collapsed="false">
      <c r="A312" s="55"/>
      <c r="B312" s="55"/>
      <c r="C312" s="56"/>
      <c r="D312" s="128"/>
      <c r="E312" s="128"/>
      <c r="F312" s="57"/>
      <c r="G312" s="24" t="s">
        <v>111</v>
      </c>
      <c r="H312" s="123" t="str">
        <f aca="false">"&lt;"&amp;ROUND(RIGHT(H311,LEN(H311)-1)*81/1000,2)&amp;" ppb"</f>
        <v>&lt;13.65 ppb</v>
      </c>
      <c r="I312" s="36"/>
      <c r="J312" s="46"/>
      <c r="K312" s="58"/>
      <c r="L312" s="39"/>
      <c r="M312" s="59"/>
      <c r="N312" s="40"/>
      <c r="O312" s="36"/>
      <c r="P312" s="42"/>
      <c r="Q312" s="123" t="str">
        <f aca="false">"&lt;"&amp;ROUND(RIGHT(Q311,LEN(Q311)-1)*246/1000,2)&amp;" ppb"</f>
        <v>&lt;1.16 ppb</v>
      </c>
      <c r="R312" s="36"/>
      <c r="S312" s="125"/>
      <c r="T312" s="157"/>
      <c r="U312" s="155"/>
      <c r="V312" s="156"/>
      <c r="W312" s="45"/>
      <c r="X312" s="36"/>
      <c r="Y312" s="46"/>
      <c r="Z312" s="45"/>
      <c r="AA312" s="36"/>
      <c r="AB312" s="46"/>
      <c r="AC312" s="47"/>
      <c r="AD312" s="36"/>
      <c r="AE312" s="48"/>
    </row>
    <row r="313" customFormat="false" ht="40.05" hidden="false" customHeight="true" outlineLevel="0" collapsed="false">
      <c r="A313" s="139" t="s">
        <v>441</v>
      </c>
      <c r="B313" s="62" t="s">
        <v>442</v>
      </c>
      <c r="C313" s="152" t="s">
        <v>443</v>
      </c>
      <c r="D313" s="64" t="n">
        <v>9.917</v>
      </c>
      <c r="E313" s="94" t="n">
        <v>221021</v>
      </c>
      <c r="F313" s="66" t="n">
        <v>44855</v>
      </c>
      <c r="G313" s="67" t="s">
        <v>27</v>
      </c>
      <c r="H313" s="25"/>
      <c r="I313" s="26" t="s">
        <v>28</v>
      </c>
      <c r="J313" s="27"/>
      <c r="K313" s="25"/>
      <c r="L313" s="26" t="s">
        <v>29</v>
      </c>
      <c r="M313" s="27"/>
      <c r="N313" s="25"/>
      <c r="O313" s="26" t="s">
        <v>30</v>
      </c>
      <c r="P313" s="27"/>
      <c r="Q313" s="25"/>
      <c r="R313" s="26" t="s">
        <v>31</v>
      </c>
      <c r="S313" s="27"/>
      <c r="T313" s="28"/>
      <c r="U313" s="26" t="s">
        <v>32</v>
      </c>
      <c r="V313" s="27"/>
      <c r="W313" s="25"/>
      <c r="X313" s="26" t="s">
        <v>33</v>
      </c>
      <c r="Y313" s="27"/>
      <c r="Z313" s="25"/>
      <c r="AA313" s="26" t="s">
        <v>34</v>
      </c>
      <c r="AB313" s="27"/>
      <c r="AC313" s="29" t="s">
        <v>35</v>
      </c>
      <c r="AD313" s="29"/>
      <c r="AE313" s="29"/>
    </row>
    <row r="314" customFormat="false" ht="25.25" hidden="false" customHeight="true" outlineLevel="0" collapsed="false">
      <c r="A314" s="68" t="s">
        <v>444</v>
      </c>
      <c r="B314" s="68"/>
      <c r="C314" s="68"/>
      <c r="D314" s="68"/>
      <c r="E314" s="68"/>
      <c r="F314" s="71" t="n">
        <v>44865</v>
      </c>
      <c r="G314" s="67" t="s">
        <v>107</v>
      </c>
      <c r="H314" s="72" t="n">
        <v>5.072</v>
      </c>
      <c r="I314" s="73" t="s">
        <v>39</v>
      </c>
      <c r="J314" s="74" t="n">
        <v>1.738</v>
      </c>
      <c r="K314" s="96" t="s">
        <v>445</v>
      </c>
      <c r="L314" s="73"/>
      <c r="M314" s="74"/>
      <c r="N314" s="72" t="n">
        <v>0.2441</v>
      </c>
      <c r="O314" s="73" t="s">
        <v>39</v>
      </c>
      <c r="P314" s="74" t="n">
        <v>0.9083</v>
      </c>
      <c r="Q314" s="96" t="s">
        <v>446</v>
      </c>
      <c r="R314" s="73"/>
      <c r="S314" s="74"/>
      <c r="T314" s="96" t="s">
        <v>447</v>
      </c>
      <c r="U314" s="73"/>
      <c r="V314" s="74"/>
      <c r="W314" s="96" t="s">
        <v>372</v>
      </c>
      <c r="X314" s="91"/>
      <c r="Y314" s="74"/>
      <c r="Z314" s="96" t="s">
        <v>448</v>
      </c>
      <c r="AA314" s="91"/>
      <c r="AB314" s="74"/>
      <c r="AC314" s="78"/>
      <c r="AD314" s="78"/>
      <c r="AE314" s="78"/>
    </row>
    <row r="315" customFormat="false" ht="30" hidden="false" customHeight="true" outlineLevel="0" collapsed="false">
      <c r="A315" s="68"/>
      <c r="B315" s="68"/>
      <c r="C315" s="68"/>
      <c r="D315" s="68"/>
      <c r="E315" s="68"/>
      <c r="F315" s="71"/>
      <c r="G315" s="67" t="s">
        <v>111</v>
      </c>
      <c r="H315" s="131" t="str">
        <f aca="false">ROUND(H314*81/1000,2)&amp;" ppb"</f>
        <v>0.41 ppb</v>
      </c>
      <c r="I315" s="73" t="s">
        <v>39</v>
      </c>
      <c r="J315" s="132" t="str">
        <f aca="false">ROUND(J314*81/1000,2)&amp;" ppb"</f>
        <v>0.14 ppb</v>
      </c>
      <c r="K315" s="131" t="str">
        <f aca="false">"&lt;"&amp;ROUND(RIGHT(K314,LEN(K314)-1)*81/1000,2)&amp;" ppb"</f>
        <v>&lt;2.82 ppb</v>
      </c>
      <c r="L315" s="73"/>
      <c r="M315" s="80"/>
      <c r="N315" s="131" t="str">
        <f aca="false">ROUND(N314*1760/1000,2)&amp;" ppb"</f>
        <v>0.43 ppb</v>
      </c>
      <c r="O315" s="73" t="s">
        <v>39</v>
      </c>
      <c r="P315" s="132" t="str">
        <f aca="false">ROUND(P314*1760/1000,2)&amp;" ppb"</f>
        <v>1.6 ppb</v>
      </c>
      <c r="Q315" s="131" t="str">
        <f aca="false">"&lt;"&amp;ROUND(RIGHT(Q314,LEN(Q314)-1)*246/1000,2)&amp;" ppb"</f>
        <v>&lt;1.31 ppb</v>
      </c>
      <c r="R315" s="73"/>
      <c r="S315" s="132"/>
      <c r="T315" s="131" t="str">
        <f aca="false">"&lt;"&amp;ROUND(RIGHT(T314,LEN(T314)-1)*32300/1000,2)&amp;" ppb"</f>
        <v>&lt;812.02 ppb</v>
      </c>
      <c r="U315" s="73"/>
      <c r="V315" s="132"/>
      <c r="W315" s="79"/>
      <c r="X315" s="73"/>
      <c r="Y315" s="80"/>
      <c r="Z315" s="79"/>
      <c r="AA315" s="73"/>
      <c r="AB315" s="80"/>
      <c r="AC315" s="82"/>
      <c r="AD315" s="73"/>
      <c r="AE315" s="83"/>
    </row>
    <row r="316" customFormat="false" ht="32.35" hidden="false" customHeight="true" outlineLevel="0" collapsed="false">
      <c r="A316" s="68"/>
      <c r="B316" s="68"/>
      <c r="C316" s="84"/>
      <c r="D316" s="69"/>
      <c r="E316" s="69"/>
      <c r="F316" s="71"/>
      <c r="G316" s="85" t="s">
        <v>27</v>
      </c>
      <c r="H316" s="51" t="s">
        <v>41</v>
      </c>
      <c r="I316" s="51"/>
      <c r="J316" s="51"/>
      <c r="K316" s="25"/>
      <c r="L316" s="26" t="s">
        <v>42</v>
      </c>
      <c r="M316" s="27"/>
      <c r="N316" s="52"/>
      <c r="O316" s="26" t="s">
        <v>43</v>
      </c>
      <c r="P316" s="53"/>
      <c r="Q316" s="52"/>
      <c r="R316" s="26" t="s">
        <v>44</v>
      </c>
      <c r="S316" s="53"/>
      <c r="T316" s="159" t="s">
        <v>427</v>
      </c>
      <c r="U316" s="159"/>
      <c r="V316" s="159"/>
      <c r="W316" s="28"/>
      <c r="X316" s="26"/>
      <c r="Y316" s="54"/>
      <c r="Z316" s="28"/>
      <c r="AA316" s="26"/>
      <c r="AB316" s="54"/>
      <c r="AC316" s="25"/>
      <c r="AD316" s="26"/>
      <c r="AE316" s="27"/>
    </row>
    <row r="317" customFormat="false" ht="25.25" hidden="false" customHeight="true" outlineLevel="0" collapsed="false">
      <c r="A317" s="68"/>
      <c r="B317" s="68"/>
      <c r="C317" s="84"/>
      <c r="D317" s="68"/>
      <c r="E317" s="68"/>
      <c r="F317" s="71"/>
      <c r="G317" s="67" t="s">
        <v>107</v>
      </c>
      <c r="H317" s="96" t="s">
        <v>449</v>
      </c>
      <c r="I317" s="73"/>
      <c r="J317" s="90"/>
      <c r="K317" s="96" t="s">
        <v>450</v>
      </c>
      <c r="L317" s="91"/>
      <c r="M317" s="74"/>
      <c r="N317" s="96" t="s">
        <v>451</v>
      </c>
      <c r="O317" s="91"/>
      <c r="P317" s="74"/>
      <c r="Q317" s="96" t="s">
        <v>452</v>
      </c>
      <c r="R317" s="91"/>
      <c r="S317" s="74"/>
      <c r="T317" s="96" t="s">
        <v>453</v>
      </c>
      <c r="U317" s="91"/>
      <c r="V317" s="74"/>
      <c r="W317" s="79"/>
      <c r="X317" s="73"/>
      <c r="Y317" s="80"/>
      <c r="Z317" s="72"/>
      <c r="AA317" s="91"/>
      <c r="AB317" s="74"/>
      <c r="AC317" s="82"/>
      <c r="AD317" s="73"/>
      <c r="AE317" s="83"/>
    </row>
    <row r="318" customFormat="false" ht="26.7" hidden="false" customHeight="true" outlineLevel="0" collapsed="false">
      <c r="A318" s="86"/>
      <c r="B318" s="86"/>
      <c r="C318" s="87"/>
      <c r="D318" s="133"/>
      <c r="E318" s="133"/>
      <c r="F318" s="88"/>
      <c r="G318" s="67" t="s">
        <v>111</v>
      </c>
      <c r="H318" s="131" t="str">
        <f aca="false">"&lt;"&amp;ROUND(RIGHT(H317,LEN(H317)-1)*81/1000,2)&amp;" ppb"</f>
        <v>&lt;14.71 ppb</v>
      </c>
      <c r="I318" s="73"/>
      <c r="J318" s="80"/>
      <c r="K318" s="89"/>
      <c r="L318" s="91"/>
      <c r="M318" s="90"/>
      <c r="N318" s="75"/>
      <c r="O318" s="73"/>
      <c r="P318" s="77"/>
      <c r="Q318" s="131" t="str">
        <f aca="false">"&lt;"&amp;ROUND(RIGHT(Q317,LEN(Q317)-1)*246/1000,2)&amp;" ppb"</f>
        <v>&lt;1.48 ppb</v>
      </c>
      <c r="R318" s="73"/>
      <c r="S318" s="132"/>
      <c r="T318" s="131"/>
      <c r="U318" s="91"/>
      <c r="V318" s="74"/>
      <c r="W318" s="79"/>
      <c r="X318" s="73"/>
      <c r="Y318" s="80"/>
      <c r="Z318" s="79"/>
      <c r="AA318" s="73"/>
      <c r="AB318" s="80"/>
      <c r="AC318" s="82"/>
      <c r="AD318" s="73"/>
      <c r="AE318" s="83"/>
    </row>
    <row r="319" customFormat="false" ht="40.05" hidden="false" customHeight="true" outlineLevel="0" collapsed="false">
      <c r="A319" s="138" t="s">
        <v>454</v>
      </c>
      <c r="B319" s="20" t="s">
        <v>442</v>
      </c>
      <c r="C319" s="158" t="s">
        <v>455</v>
      </c>
      <c r="D319" s="21" t="n">
        <v>9.021</v>
      </c>
      <c r="E319" s="92" t="n">
        <v>221031</v>
      </c>
      <c r="F319" s="23" t="n">
        <v>44865</v>
      </c>
      <c r="G319" s="24" t="s">
        <v>27</v>
      </c>
      <c r="H319" s="25"/>
      <c r="I319" s="26" t="s">
        <v>28</v>
      </c>
      <c r="J319" s="27"/>
      <c r="K319" s="25"/>
      <c r="L319" s="26" t="s">
        <v>29</v>
      </c>
      <c r="M319" s="27"/>
      <c r="N319" s="25"/>
      <c r="O319" s="26" t="s">
        <v>30</v>
      </c>
      <c r="P319" s="27"/>
      <c r="Q319" s="25"/>
      <c r="R319" s="26" t="s">
        <v>31</v>
      </c>
      <c r="S319" s="27"/>
      <c r="T319" s="28"/>
      <c r="U319" s="26" t="s">
        <v>32</v>
      </c>
      <c r="V319" s="27"/>
      <c r="W319" s="25"/>
      <c r="X319" s="26" t="s">
        <v>33</v>
      </c>
      <c r="Y319" s="27"/>
      <c r="Z319" s="25"/>
      <c r="AA319" s="26" t="s">
        <v>34</v>
      </c>
      <c r="AB319" s="27"/>
      <c r="AC319" s="29" t="s">
        <v>35</v>
      </c>
      <c r="AD319" s="29"/>
      <c r="AE319" s="29"/>
    </row>
    <row r="320" customFormat="false" ht="25.25" hidden="false" customHeight="true" outlineLevel="0" collapsed="false">
      <c r="A320" s="30" t="s">
        <v>421</v>
      </c>
      <c r="B320" s="30"/>
      <c r="C320" s="30"/>
      <c r="D320" s="30"/>
      <c r="E320" s="30"/>
      <c r="F320" s="34" t="n">
        <v>44874</v>
      </c>
      <c r="G320" s="24" t="s">
        <v>107</v>
      </c>
      <c r="H320" s="38" t="s">
        <v>456</v>
      </c>
      <c r="I320" s="36"/>
      <c r="J320" s="37"/>
      <c r="K320" s="38" t="s">
        <v>457</v>
      </c>
      <c r="L320" s="36"/>
      <c r="M320" s="37"/>
      <c r="N320" s="38" t="s">
        <v>458</v>
      </c>
      <c r="O320" s="36"/>
      <c r="P320" s="37"/>
      <c r="Q320" s="38" t="s">
        <v>459</v>
      </c>
      <c r="R320" s="36"/>
      <c r="S320" s="37"/>
      <c r="T320" s="35" t="n">
        <v>14.42</v>
      </c>
      <c r="U320" s="36" t="s">
        <v>39</v>
      </c>
      <c r="V320" s="37" t="n">
        <v>10.98</v>
      </c>
      <c r="W320" s="38" t="s">
        <v>460</v>
      </c>
      <c r="X320" s="39"/>
      <c r="Y320" s="37"/>
      <c r="Z320" s="38" t="s">
        <v>461</v>
      </c>
      <c r="AA320" s="39"/>
      <c r="AB320" s="37"/>
      <c r="AC320" s="43"/>
      <c r="AD320" s="43"/>
      <c r="AE320" s="43"/>
    </row>
    <row r="321" customFormat="false" ht="30" hidden="false" customHeight="true" outlineLevel="0" collapsed="false">
      <c r="A321" s="30"/>
      <c r="B321" s="30"/>
      <c r="C321" s="30"/>
      <c r="D321" s="30"/>
      <c r="E321" s="30"/>
      <c r="F321" s="34"/>
      <c r="G321" s="24" t="s">
        <v>111</v>
      </c>
      <c r="H321" s="123" t="str">
        <f aca="false">"&lt;"&amp;ROUND(RIGHT(H320,LEN(H320)-1)*81/1000,2)&amp;" ppb"</f>
        <v>&lt;0.24 ppb</v>
      </c>
      <c r="I321" s="36"/>
      <c r="J321" s="46"/>
      <c r="K321" s="123" t="str">
        <f aca="false">"&lt;"&amp;ROUND(RIGHT(K320,LEN(K320)-1)*81/1000,2)&amp;" ppb"</f>
        <v>&lt;1.82 ppb</v>
      </c>
      <c r="L321" s="36"/>
      <c r="M321" s="46"/>
      <c r="N321" s="123" t="str">
        <f aca="false">"&lt;"&amp;ROUND(RIGHT(N320,LEN(N320)-1)*1760/1000,2)&amp;" ppb"</f>
        <v>&lt;1.62 ppb</v>
      </c>
      <c r="O321" s="36"/>
      <c r="P321" s="125"/>
      <c r="Q321" s="123" t="str">
        <f aca="false">"&lt;"&amp;ROUND(RIGHT(Q320,LEN(Q320)-1)*246/1000,2)&amp;" ppb"</f>
        <v>&lt;1.89 ppb</v>
      </c>
      <c r="R321" s="36"/>
      <c r="S321" s="125"/>
      <c r="T321" s="123" t="str">
        <f aca="false">ROUND(T320*32300/1000000,2)&amp;" ppm"</f>
        <v>0.47 ppm</v>
      </c>
      <c r="U321" s="36" t="s">
        <v>39</v>
      </c>
      <c r="V321" s="125" t="str">
        <f aca="false">ROUND(V320*32300/1000000,2)&amp;" ppm"</f>
        <v>0.35 ppm</v>
      </c>
      <c r="W321" s="45"/>
      <c r="X321" s="36"/>
      <c r="Y321" s="46"/>
      <c r="Z321" s="45"/>
      <c r="AA321" s="36"/>
      <c r="AB321" s="46"/>
      <c r="AC321" s="47"/>
      <c r="AD321" s="36"/>
      <c r="AE321" s="48"/>
    </row>
    <row r="322" customFormat="false" ht="32.35" hidden="false" customHeight="true" outlineLevel="0" collapsed="false">
      <c r="A322" s="30"/>
      <c r="B322" s="30"/>
      <c r="C322" s="49"/>
      <c r="D322" s="32"/>
      <c r="E322" s="32"/>
      <c r="F322" s="34"/>
      <c r="G322" s="50" t="s">
        <v>27</v>
      </c>
      <c r="H322" s="51" t="s">
        <v>41</v>
      </c>
      <c r="I322" s="51"/>
      <c r="J322" s="51"/>
      <c r="K322" s="25"/>
      <c r="L322" s="26" t="s">
        <v>42</v>
      </c>
      <c r="M322" s="27"/>
      <c r="N322" s="52"/>
      <c r="O322" s="26" t="s">
        <v>43</v>
      </c>
      <c r="P322" s="53"/>
      <c r="Q322" s="52"/>
      <c r="R322" s="26" t="s">
        <v>44</v>
      </c>
      <c r="S322" s="53"/>
      <c r="T322" s="159" t="s">
        <v>427</v>
      </c>
      <c r="U322" s="159"/>
      <c r="V322" s="159"/>
      <c r="W322" s="28"/>
      <c r="X322" s="26"/>
      <c r="Y322" s="54"/>
      <c r="Z322" s="28"/>
      <c r="AA322" s="26"/>
      <c r="AB322" s="54"/>
      <c r="AC322" s="25"/>
      <c r="AD322" s="26"/>
      <c r="AE322" s="27"/>
    </row>
    <row r="323" customFormat="false" ht="25.25" hidden="false" customHeight="true" outlineLevel="0" collapsed="false">
      <c r="A323" s="30"/>
      <c r="B323" s="30"/>
      <c r="C323" s="49"/>
      <c r="D323" s="30"/>
      <c r="E323" s="30"/>
      <c r="F323" s="34"/>
      <c r="G323" s="24" t="s">
        <v>107</v>
      </c>
      <c r="H323" s="35" t="n">
        <v>143.1</v>
      </c>
      <c r="I323" s="36" t="s">
        <v>39</v>
      </c>
      <c r="J323" s="37" t="n">
        <v>129.1</v>
      </c>
      <c r="K323" s="38" t="s">
        <v>462</v>
      </c>
      <c r="L323" s="39"/>
      <c r="M323" s="37"/>
      <c r="N323" s="38" t="s">
        <v>448</v>
      </c>
      <c r="O323" s="39"/>
      <c r="P323" s="37"/>
      <c r="Q323" s="38" t="s">
        <v>463</v>
      </c>
      <c r="R323" s="39"/>
      <c r="S323" s="37"/>
      <c r="T323" s="160" t="s">
        <v>405</v>
      </c>
      <c r="U323" s="161"/>
      <c r="V323" s="162"/>
      <c r="W323" s="45"/>
      <c r="X323" s="36"/>
      <c r="Y323" s="46"/>
      <c r="Z323" s="35"/>
      <c r="AA323" s="39"/>
      <c r="AB323" s="37"/>
      <c r="AC323" s="47"/>
      <c r="AD323" s="36"/>
      <c r="AE323" s="48"/>
    </row>
    <row r="324" customFormat="false" ht="26.7" hidden="false" customHeight="true" outlineLevel="0" collapsed="false">
      <c r="A324" s="55"/>
      <c r="B324" s="55"/>
      <c r="C324" s="56"/>
      <c r="D324" s="128"/>
      <c r="E324" s="128"/>
      <c r="F324" s="57"/>
      <c r="G324" s="24" t="s">
        <v>111</v>
      </c>
      <c r="H324" s="123" t="str">
        <f aca="false">ROUND(H323*81/1000,2)&amp;" ppb"</f>
        <v>11.59 ppb</v>
      </c>
      <c r="I324" s="36" t="s">
        <v>39</v>
      </c>
      <c r="J324" s="125" t="str">
        <f aca="false">ROUND(J323*81/1000,2)&amp;" ppb"</f>
        <v>10.46 ppb</v>
      </c>
      <c r="K324" s="58"/>
      <c r="L324" s="39"/>
      <c r="M324" s="59"/>
      <c r="N324" s="40"/>
      <c r="O324" s="36"/>
      <c r="P324" s="42"/>
      <c r="Q324" s="123" t="str">
        <f aca="false">"&lt;"&amp;ROUND(RIGHT(Q323,LEN(Q323)-1)*246/1000,2)&amp;" ppb"</f>
        <v>&lt;1.64 ppb</v>
      </c>
      <c r="R324" s="36"/>
      <c r="S324" s="125"/>
      <c r="T324" s="163"/>
      <c r="U324" s="161"/>
      <c r="V324" s="162"/>
      <c r="W324" s="45"/>
      <c r="X324" s="36"/>
      <c r="Y324" s="46"/>
      <c r="Z324" s="45"/>
      <c r="AA324" s="36"/>
      <c r="AB324" s="46"/>
      <c r="AC324" s="47"/>
      <c r="AD324" s="36"/>
      <c r="AE324" s="48"/>
    </row>
    <row r="325" customFormat="false" ht="40.05" hidden="false" customHeight="true" outlineLevel="0" collapsed="false">
      <c r="A325" s="139" t="s">
        <v>464</v>
      </c>
      <c r="B325" s="62"/>
      <c r="C325" s="152" t="s">
        <v>465</v>
      </c>
      <c r="D325" s="64" t="n">
        <v>8.028</v>
      </c>
      <c r="E325" s="94" t="n">
        <v>240411</v>
      </c>
      <c r="F325" s="66" t="n">
        <v>45393</v>
      </c>
      <c r="G325" s="67" t="s">
        <v>27</v>
      </c>
      <c r="H325" s="25"/>
      <c r="I325" s="26" t="s">
        <v>28</v>
      </c>
      <c r="J325" s="27"/>
      <c r="K325" s="25"/>
      <c r="L325" s="26" t="s">
        <v>29</v>
      </c>
      <c r="M325" s="27"/>
      <c r="N325" s="25"/>
      <c r="O325" s="26" t="s">
        <v>30</v>
      </c>
      <c r="P325" s="27"/>
      <c r="Q325" s="25"/>
      <c r="R325" s="26" t="s">
        <v>31</v>
      </c>
      <c r="S325" s="27"/>
      <c r="T325" s="28"/>
      <c r="U325" s="26" t="s">
        <v>32</v>
      </c>
      <c r="V325" s="27"/>
      <c r="W325" s="25"/>
      <c r="X325" s="26" t="s">
        <v>33</v>
      </c>
      <c r="Y325" s="27"/>
      <c r="Z325" s="25"/>
      <c r="AA325" s="26" t="s">
        <v>34</v>
      </c>
      <c r="AB325" s="27"/>
      <c r="AC325" s="29" t="s">
        <v>35</v>
      </c>
      <c r="AD325" s="29"/>
      <c r="AE325" s="29"/>
    </row>
    <row r="326" customFormat="false" ht="25.25" hidden="false" customHeight="true" outlineLevel="0" collapsed="false">
      <c r="A326" s="68" t="s">
        <v>466</v>
      </c>
      <c r="B326" s="68"/>
      <c r="C326" s="68"/>
      <c r="D326" s="68"/>
      <c r="E326" s="68"/>
      <c r="F326" s="71" t="n">
        <v>45401</v>
      </c>
      <c r="G326" s="67" t="s">
        <v>107</v>
      </c>
      <c r="H326" s="72" t="n">
        <v>374.5</v>
      </c>
      <c r="I326" s="73" t="s">
        <v>39</v>
      </c>
      <c r="J326" s="74" t="n">
        <v>10.6</v>
      </c>
      <c r="K326" s="72" t="n">
        <v>597.1</v>
      </c>
      <c r="L326" s="73" t="s">
        <v>39</v>
      </c>
      <c r="M326" s="74" t="n">
        <v>47.33</v>
      </c>
      <c r="N326" s="72" t="n">
        <v>21.5</v>
      </c>
      <c r="O326" s="73" t="s">
        <v>39</v>
      </c>
      <c r="P326" s="74" t="n">
        <v>1.481</v>
      </c>
      <c r="Q326" s="72" t="n">
        <v>487.2</v>
      </c>
      <c r="R326" s="73" t="s">
        <v>39</v>
      </c>
      <c r="S326" s="74" t="n">
        <v>15.81</v>
      </c>
      <c r="T326" s="72" t="n">
        <v>667.36</v>
      </c>
      <c r="U326" s="73" t="s">
        <v>39</v>
      </c>
      <c r="V326" s="74" t="n">
        <v>49.69</v>
      </c>
      <c r="W326" s="72" t="s">
        <v>467</v>
      </c>
      <c r="X326" s="164"/>
      <c r="Y326" s="74"/>
      <c r="Z326" s="72" t="s">
        <v>468</v>
      </c>
      <c r="AA326" s="164"/>
      <c r="AB326" s="74"/>
      <c r="AC326" s="78"/>
      <c r="AD326" s="78"/>
      <c r="AE326" s="78"/>
    </row>
    <row r="327" customFormat="false" ht="30" hidden="false" customHeight="true" outlineLevel="0" collapsed="false">
      <c r="A327" s="68"/>
      <c r="B327" s="68"/>
      <c r="C327" s="68"/>
      <c r="D327" s="68"/>
      <c r="E327" s="68"/>
      <c r="F327" s="71"/>
      <c r="G327" s="67" t="s">
        <v>111</v>
      </c>
      <c r="H327" s="131" t="str">
        <f aca="false">ROUND(H326*81/1000,2)&amp;" ppb"</f>
        <v>30.33 ppb</v>
      </c>
      <c r="I327" s="73" t="s">
        <v>39</v>
      </c>
      <c r="J327" s="132" t="str">
        <f aca="false">ROUND(J326*81/1000,2)&amp;" ppb"</f>
        <v>0.86 ppb</v>
      </c>
      <c r="K327" s="131" t="str">
        <f aca="false">ROUND(K326*81/1000,2)&amp;" ppb"</f>
        <v>48.37 ppb</v>
      </c>
      <c r="L327" s="73" t="s">
        <v>39</v>
      </c>
      <c r="M327" s="132" t="str">
        <f aca="false">ROUND(M326*81/1000,2)&amp;" ppb"</f>
        <v>3.83 ppb</v>
      </c>
      <c r="N327" s="131" t="str">
        <f aca="false">ROUND(N326*1760/1000,2)&amp;" ppb"</f>
        <v>37.84 ppb</v>
      </c>
      <c r="O327" s="73" t="s">
        <v>39</v>
      </c>
      <c r="P327" s="132" t="str">
        <f aca="false">ROUND(P326*1760/1000,2)&amp;" ppb"</f>
        <v>2.61 ppb</v>
      </c>
      <c r="Q327" s="131" t="str">
        <f aca="false">ROUND(Q326*246/1000,2)&amp;" ppb"</f>
        <v>119.85 ppb</v>
      </c>
      <c r="R327" s="73" t="s">
        <v>39</v>
      </c>
      <c r="S327" s="132" t="str">
        <f aca="false">ROUND(S326*246/1000,2)&amp;" ppb"</f>
        <v>3.89 ppb</v>
      </c>
      <c r="T327" s="131" t="str">
        <f aca="false">ROUND(T326*32300/1000000,2)&amp;" ppm"</f>
        <v>21.56 ppm</v>
      </c>
      <c r="U327" s="73" t="s">
        <v>39</v>
      </c>
      <c r="V327" s="132" t="str">
        <f aca="false">ROUND(V326*32300/1000000,2)&amp;" ppm"</f>
        <v>1.6 ppm</v>
      </c>
      <c r="W327" s="79"/>
      <c r="X327" s="73"/>
      <c r="Y327" s="80"/>
      <c r="Z327" s="79"/>
      <c r="AA327" s="73"/>
      <c r="AB327" s="80"/>
      <c r="AC327" s="82"/>
      <c r="AD327" s="73"/>
      <c r="AE327" s="83"/>
    </row>
    <row r="328" customFormat="false" ht="32.35" hidden="false" customHeight="true" outlineLevel="0" collapsed="false">
      <c r="A328" s="68"/>
      <c r="B328" s="68"/>
      <c r="C328" s="84"/>
      <c r="D328" s="69"/>
      <c r="E328" s="69"/>
      <c r="F328" s="71"/>
      <c r="G328" s="85" t="s">
        <v>27</v>
      </c>
      <c r="H328" s="51" t="s">
        <v>41</v>
      </c>
      <c r="I328" s="51"/>
      <c r="J328" s="51"/>
      <c r="K328" s="25"/>
      <c r="L328" s="26" t="s">
        <v>42</v>
      </c>
      <c r="M328" s="27"/>
      <c r="N328" s="52"/>
      <c r="O328" s="26" t="s">
        <v>43</v>
      </c>
      <c r="P328" s="53"/>
      <c r="Q328" s="52"/>
      <c r="R328" s="26" t="s">
        <v>44</v>
      </c>
      <c r="S328" s="53"/>
      <c r="T328" s="159"/>
      <c r="U328" s="159"/>
      <c r="V328" s="159"/>
      <c r="W328" s="28"/>
      <c r="X328" s="26"/>
      <c r="Y328" s="54"/>
      <c r="Z328" s="28"/>
      <c r="AA328" s="26"/>
      <c r="AB328" s="54"/>
      <c r="AC328" s="25"/>
      <c r="AD328" s="26"/>
      <c r="AE328" s="27"/>
    </row>
    <row r="329" customFormat="false" ht="25.25" hidden="false" customHeight="true" outlineLevel="0" collapsed="false">
      <c r="A329" s="68"/>
      <c r="B329" s="68"/>
      <c r="C329" s="84"/>
      <c r="D329" s="68"/>
      <c r="E329" s="68"/>
      <c r="F329" s="71"/>
      <c r="G329" s="67" t="s">
        <v>107</v>
      </c>
      <c r="H329" s="72" t="n">
        <v>278.88</v>
      </c>
      <c r="I329" s="73" t="s">
        <v>39</v>
      </c>
      <c r="J329" s="74" t="n">
        <v>86.54</v>
      </c>
      <c r="K329" s="72" t="n">
        <v>10.341</v>
      </c>
      <c r="L329" s="164" t="s">
        <v>39</v>
      </c>
      <c r="M329" s="74" t="n">
        <v>17.02</v>
      </c>
      <c r="N329" s="72" t="n">
        <v>3.0083</v>
      </c>
      <c r="O329" s="164" t="s">
        <v>39</v>
      </c>
      <c r="P329" s="74" t="n">
        <v>1.997</v>
      </c>
      <c r="Q329" s="72" t="n">
        <v>625.8</v>
      </c>
      <c r="R329" s="164" t="s">
        <v>39</v>
      </c>
      <c r="S329" s="74" t="n">
        <v>20.16</v>
      </c>
      <c r="T329" s="72"/>
      <c r="U329" s="164"/>
      <c r="V329" s="74"/>
      <c r="W329" s="79"/>
      <c r="X329" s="73"/>
      <c r="Y329" s="80"/>
      <c r="Z329" s="72"/>
      <c r="AA329" s="164"/>
      <c r="AB329" s="74"/>
      <c r="AC329" s="82"/>
      <c r="AD329" s="73"/>
      <c r="AE329" s="83"/>
    </row>
    <row r="330" customFormat="false" ht="26.7" hidden="false" customHeight="true" outlineLevel="0" collapsed="false">
      <c r="A330" s="86"/>
      <c r="B330" s="86"/>
      <c r="C330" s="87"/>
      <c r="D330" s="133"/>
      <c r="E330" s="133"/>
      <c r="F330" s="88"/>
      <c r="G330" s="67" t="s">
        <v>111</v>
      </c>
      <c r="H330" s="131" t="str">
        <f aca="false">ROUND(H329*81/1000,2)&amp;" ppb"</f>
        <v>22.59 ppb</v>
      </c>
      <c r="I330" s="73" t="s">
        <v>39</v>
      </c>
      <c r="J330" s="132" t="str">
        <f aca="false">ROUND(J329*81/1000,2)&amp;" ppb"</f>
        <v>7.01 ppb</v>
      </c>
      <c r="K330" s="149"/>
      <c r="L330" s="164"/>
      <c r="M330" s="90"/>
      <c r="N330" s="75"/>
      <c r="O330" s="73"/>
      <c r="P330" s="77"/>
      <c r="Q330" s="131" t="str">
        <f aca="false">ROUND(Q329*246/1000,2)&amp;" ppb"</f>
        <v>153.95 ppb</v>
      </c>
      <c r="R330" s="73" t="s">
        <v>39</v>
      </c>
      <c r="S330" s="132" t="str">
        <f aca="false">ROUND(S329*246/1000,2)&amp;" ppb"</f>
        <v>4.96 ppb</v>
      </c>
      <c r="T330" s="131"/>
      <c r="U330" s="164"/>
      <c r="V330" s="74"/>
      <c r="W330" s="79"/>
      <c r="X330" s="73"/>
      <c r="Y330" s="80"/>
      <c r="Z330" s="79"/>
      <c r="AA330" s="73"/>
      <c r="AB330" s="80"/>
      <c r="AC330" s="82"/>
      <c r="AD330" s="73"/>
      <c r="AE330" s="83"/>
    </row>
    <row r="331" customFormat="false" ht="40.05" hidden="false" customHeight="true" outlineLevel="0" collapsed="false">
      <c r="A331" s="138" t="s">
        <v>469</v>
      </c>
      <c r="B331" s="20"/>
      <c r="C331" s="158" t="s">
        <v>470</v>
      </c>
      <c r="D331" s="21" t="n">
        <v>5.743</v>
      </c>
      <c r="E331" s="143" t="n">
        <v>240419</v>
      </c>
      <c r="F331" s="23" t="n">
        <v>45401</v>
      </c>
      <c r="G331" s="24" t="s">
        <v>27</v>
      </c>
      <c r="H331" s="25"/>
      <c r="I331" s="26" t="s">
        <v>28</v>
      </c>
      <c r="J331" s="27"/>
      <c r="K331" s="25"/>
      <c r="L331" s="26" t="s">
        <v>29</v>
      </c>
      <c r="M331" s="27"/>
      <c r="N331" s="25"/>
      <c r="O331" s="26" t="s">
        <v>30</v>
      </c>
      <c r="P331" s="27"/>
      <c r="Q331" s="25"/>
      <c r="R331" s="26" t="s">
        <v>31</v>
      </c>
      <c r="S331" s="27"/>
      <c r="T331" s="28"/>
      <c r="U331" s="26" t="s">
        <v>32</v>
      </c>
      <c r="V331" s="27"/>
      <c r="W331" s="25"/>
      <c r="X331" s="26" t="s">
        <v>33</v>
      </c>
      <c r="Y331" s="27"/>
      <c r="Z331" s="25"/>
      <c r="AA331" s="26" t="s">
        <v>34</v>
      </c>
      <c r="AB331" s="27"/>
      <c r="AC331" s="29" t="s">
        <v>35</v>
      </c>
      <c r="AD331" s="29"/>
      <c r="AE331" s="29"/>
    </row>
    <row r="332" customFormat="false" ht="25.25" hidden="false" customHeight="true" outlineLevel="0" collapsed="false">
      <c r="A332" s="30" t="s">
        <v>471</v>
      </c>
      <c r="B332" s="30"/>
      <c r="C332" s="30"/>
      <c r="D332" s="30"/>
      <c r="E332" s="30"/>
      <c r="F332" s="34" t="n">
        <v>45407</v>
      </c>
      <c r="G332" s="24" t="s">
        <v>107</v>
      </c>
      <c r="H332" s="35" t="n">
        <v>1185</v>
      </c>
      <c r="I332" s="36" t="s">
        <v>39</v>
      </c>
      <c r="J332" s="37" t="n">
        <v>67.76</v>
      </c>
      <c r="K332" s="35" t="n">
        <v>6832</v>
      </c>
      <c r="L332" s="36" t="s">
        <v>39</v>
      </c>
      <c r="M332" s="37" t="n">
        <v>671.5</v>
      </c>
      <c r="N332" s="35" t="n">
        <v>181.5</v>
      </c>
      <c r="O332" s="36" t="s">
        <v>39</v>
      </c>
      <c r="P332" s="37" t="n">
        <v>21.18</v>
      </c>
      <c r="Q332" s="35" t="n">
        <v>1011</v>
      </c>
      <c r="R332" s="36" t="s">
        <v>39</v>
      </c>
      <c r="S332" s="37" t="n">
        <v>72.48</v>
      </c>
      <c r="T332" s="35" t="n">
        <v>665.58</v>
      </c>
      <c r="U332" s="36" t="s">
        <v>39</v>
      </c>
      <c r="V332" s="37" t="n">
        <v>274.3</v>
      </c>
      <c r="W332" s="35" t="s">
        <v>472</v>
      </c>
      <c r="X332" s="39"/>
      <c r="Y332" s="37"/>
      <c r="Z332" s="35" t="s">
        <v>473</v>
      </c>
      <c r="AA332" s="39"/>
      <c r="AB332" s="37"/>
      <c r="AC332" s="43"/>
      <c r="AD332" s="43"/>
      <c r="AE332" s="43"/>
    </row>
    <row r="333" customFormat="false" ht="30" hidden="false" customHeight="true" outlineLevel="0" collapsed="false">
      <c r="A333" s="30"/>
      <c r="B333" s="30"/>
      <c r="C333" s="30"/>
      <c r="D333" s="30"/>
      <c r="E333" s="30"/>
      <c r="F333" s="34"/>
      <c r="G333" s="24" t="s">
        <v>111</v>
      </c>
      <c r="H333" s="123" t="str">
        <f aca="false">ROUND(H332*81/1000,2)&amp;" ppb"</f>
        <v>95.99 ppb</v>
      </c>
      <c r="I333" s="36" t="s">
        <v>39</v>
      </c>
      <c r="J333" s="125" t="str">
        <f aca="false">ROUND(J332*81/1000,2)&amp;" ppb"</f>
        <v>5.49 ppb</v>
      </c>
      <c r="K333" s="123" t="str">
        <f aca="false">ROUND(K332*81/1000,2)&amp;" ppb"</f>
        <v>553.39 ppb</v>
      </c>
      <c r="L333" s="36" t="s">
        <v>39</v>
      </c>
      <c r="M333" s="125" t="str">
        <f aca="false">ROUND(M332*81/1000,2)&amp;" ppb"</f>
        <v>54.39 ppb</v>
      </c>
      <c r="N333" s="123" t="str">
        <f aca="false">ROUND(N332*1760/1000,2)&amp;" ppb"</f>
        <v>319.44 ppb</v>
      </c>
      <c r="O333" s="36" t="s">
        <v>39</v>
      </c>
      <c r="P333" s="125" t="str">
        <f aca="false">ROUND(P332*1760/1000,2)&amp;" ppb"</f>
        <v>37.28 ppb</v>
      </c>
      <c r="Q333" s="123" t="str">
        <f aca="false">ROUND(Q332*246/1000,2)&amp;" ppb"</f>
        <v>248.71 ppb</v>
      </c>
      <c r="R333" s="36" t="s">
        <v>39</v>
      </c>
      <c r="S333" s="125" t="str">
        <f aca="false">ROUND(S332*246/1000,2)&amp;" ppb"</f>
        <v>17.83 ppb</v>
      </c>
      <c r="T333" s="123" t="str">
        <f aca="false">ROUND(T332*32300/1000000,2)&amp;" ppm"</f>
        <v>21.5 ppm</v>
      </c>
      <c r="U333" s="36" t="s">
        <v>39</v>
      </c>
      <c r="V333" s="125" t="str">
        <f aca="false">ROUND(V332*32300/1000000,2)&amp;" ppm"</f>
        <v>8.86 ppm</v>
      </c>
      <c r="W333" s="45"/>
      <c r="X333" s="36"/>
      <c r="Y333" s="46"/>
      <c r="Z333" s="45"/>
      <c r="AA333" s="36"/>
      <c r="AB333" s="46"/>
      <c r="AC333" s="47"/>
      <c r="AD333" s="36"/>
      <c r="AE333" s="48"/>
    </row>
    <row r="334" customFormat="false" ht="32.35" hidden="false" customHeight="true" outlineLevel="0" collapsed="false">
      <c r="A334" s="30"/>
      <c r="B334" s="30"/>
      <c r="C334" s="49"/>
      <c r="D334" s="32"/>
      <c r="E334" s="32"/>
      <c r="F334" s="34"/>
      <c r="G334" s="50" t="s">
        <v>27</v>
      </c>
      <c r="H334" s="51" t="s">
        <v>41</v>
      </c>
      <c r="I334" s="51"/>
      <c r="J334" s="51"/>
      <c r="K334" s="25"/>
      <c r="L334" s="26" t="s">
        <v>42</v>
      </c>
      <c r="M334" s="27"/>
      <c r="N334" s="52"/>
      <c r="O334" s="26" t="s">
        <v>43</v>
      </c>
      <c r="P334" s="53"/>
      <c r="Q334" s="52"/>
      <c r="R334" s="26" t="s">
        <v>44</v>
      </c>
      <c r="S334" s="53"/>
      <c r="T334" s="159"/>
      <c r="U334" s="159"/>
      <c r="V334" s="159"/>
      <c r="W334" s="28"/>
      <c r="X334" s="26"/>
      <c r="Y334" s="54"/>
      <c r="Z334" s="28"/>
      <c r="AA334" s="26"/>
      <c r="AB334" s="54"/>
      <c r="AC334" s="25"/>
      <c r="AD334" s="26"/>
      <c r="AE334" s="27"/>
    </row>
    <row r="335" customFormat="false" ht="25.25" hidden="false" customHeight="true" outlineLevel="0" collapsed="false">
      <c r="A335" s="30"/>
      <c r="B335" s="30"/>
      <c r="C335" s="49"/>
      <c r="D335" s="30"/>
      <c r="E335" s="30"/>
      <c r="F335" s="34"/>
      <c r="G335" s="24" t="s">
        <v>107</v>
      </c>
      <c r="H335" s="35" t="n">
        <v>7787.5</v>
      </c>
      <c r="I335" s="36" t="s">
        <v>39</v>
      </c>
      <c r="J335" s="37" t="n">
        <v>1736</v>
      </c>
      <c r="K335" s="35" t="s">
        <v>474</v>
      </c>
      <c r="L335" s="39"/>
      <c r="M335" s="37"/>
      <c r="N335" s="35" t="n">
        <v>23.93</v>
      </c>
      <c r="O335" s="39" t="s">
        <v>39</v>
      </c>
      <c r="P335" s="37" t="n">
        <v>18.3</v>
      </c>
      <c r="Q335" s="35" t="n">
        <v>1250</v>
      </c>
      <c r="R335" s="39" t="s">
        <v>39</v>
      </c>
      <c r="S335" s="37" t="n">
        <v>114.9</v>
      </c>
      <c r="T335" s="35"/>
      <c r="U335" s="39"/>
      <c r="V335" s="37"/>
      <c r="W335" s="45"/>
      <c r="X335" s="36"/>
      <c r="Y335" s="46"/>
      <c r="Z335" s="35"/>
      <c r="AA335" s="39"/>
      <c r="AB335" s="37"/>
      <c r="AC335" s="47"/>
      <c r="AD335" s="36"/>
      <c r="AE335" s="48"/>
    </row>
    <row r="336" customFormat="false" ht="26.7" hidden="false" customHeight="true" outlineLevel="0" collapsed="false">
      <c r="A336" s="55"/>
      <c r="B336" s="55"/>
      <c r="C336" s="56"/>
      <c r="D336" s="128"/>
      <c r="E336" s="128"/>
      <c r="F336" s="57"/>
      <c r="G336" s="24" t="s">
        <v>111</v>
      </c>
      <c r="H336" s="123" t="str">
        <f aca="false">ROUND(H335*81/1000,2)&amp;" ppb"</f>
        <v>630.79 ppb</v>
      </c>
      <c r="I336" s="36" t="s">
        <v>39</v>
      </c>
      <c r="J336" s="125" t="str">
        <f aca="false">ROUND(J335*81/1000,2)&amp;" ppb"</f>
        <v>140.62 ppb</v>
      </c>
      <c r="K336" s="93"/>
      <c r="L336" s="39"/>
      <c r="M336" s="59"/>
      <c r="N336" s="40"/>
      <c r="O336" s="36"/>
      <c r="P336" s="42"/>
      <c r="Q336" s="123" t="str">
        <f aca="false">ROUND(Q335*246/1000,2)&amp;" ppb"</f>
        <v>307.5 ppb</v>
      </c>
      <c r="R336" s="36" t="s">
        <v>39</v>
      </c>
      <c r="S336" s="125" t="str">
        <f aca="false">ROUND(S335*246/1000,2)&amp;" ppb"</f>
        <v>28.27 ppb</v>
      </c>
      <c r="T336" s="123"/>
      <c r="U336" s="39"/>
      <c r="V336" s="37"/>
      <c r="W336" s="45"/>
      <c r="X336" s="36"/>
      <c r="Y336" s="46"/>
      <c r="Z336" s="45"/>
      <c r="AA336" s="36"/>
      <c r="AB336" s="46"/>
      <c r="AC336" s="47"/>
      <c r="AD336" s="36"/>
      <c r="AE336" s="48"/>
    </row>
    <row r="337" customFormat="false" ht="40.05" hidden="false" customHeight="true" outlineLevel="0" collapsed="false">
      <c r="A337" s="139" t="s">
        <v>475</v>
      </c>
      <c r="B337" s="62" t="s">
        <v>476</v>
      </c>
      <c r="C337" s="152" t="s">
        <v>477</v>
      </c>
      <c r="D337" s="64" t="n">
        <v>12.159</v>
      </c>
      <c r="E337" s="99" t="s">
        <v>478</v>
      </c>
      <c r="F337" s="66" t="n">
        <v>45671</v>
      </c>
      <c r="G337" s="67" t="s">
        <v>27</v>
      </c>
      <c r="H337" s="25"/>
      <c r="I337" s="26" t="s">
        <v>28</v>
      </c>
      <c r="J337" s="27"/>
      <c r="K337" s="25"/>
      <c r="L337" s="26" t="s">
        <v>29</v>
      </c>
      <c r="M337" s="27"/>
      <c r="N337" s="25"/>
      <c r="O337" s="26" t="s">
        <v>30</v>
      </c>
      <c r="P337" s="27"/>
      <c r="Q337" s="25"/>
      <c r="R337" s="26" t="s">
        <v>31</v>
      </c>
      <c r="S337" s="27"/>
      <c r="T337" s="28"/>
      <c r="U337" s="26" t="s">
        <v>32</v>
      </c>
      <c r="V337" s="27"/>
      <c r="W337" s="25"/>
      <c r="X337" s="26" t="s">
        <v>33</v>
      </c>
      <c r="Y337" s="27"/>
      <c r="Z337" s="25"/>
      <c r="AA337" s="26" t="s">
        <v>34</v>
      </c>
      <c r="AB337" s="27"/>
      <c r="AC337" s="29" t="s">
        <v>35</v>
      </c>
      <c r="AD337" s="29"/>
      <c r="AE337" s="29"/>
    </row>
    <row r="338" customFormat="false" ht="25.25" hidden="false" customHeight="true" outlineLevel="0" collapsed="false">
      <c r="A338" s="68" t="s">
        <v>479</v>
      </c>
      <c r="B338" s="68" t="s">
        <v>480</v>
      </c>
      <c r="C338" s="68"/>
      <c r="D338" s="68"/>
      <c r="E338" s="68"/>
      <c r="F338" s="71" t="n">
        <v>45685</v>
      </c>
      <c r="G338" s="67" t="s">
        <v>107</v>
      </c>
      <c r="H338" s="72" t="n">
        <v>3.7092</v>
      </c>
      <c r="I338" s="73" t="s">
        <v>39</v>
      </c>
      <c r="J338" s="74" t="n">
        <v>19.83</v>
      </c>
      <c r="K338" s="72" t="s">
        <v>481</v>
      </c>
      <c r="L338" s="73"/>
      <c r="M338" s="74"/>
      <c r="N338" s="72" t="s">
        <v>482</v>
      </c>
      <c r="O338" s="73"/>
      <c r="P338" s="74"/>
      <c r="Q338" s="72" t="n">
        <v>134.1</v>
      </c>
      <c r="R338" s="73" t="s">
        <v>39</v>
      </c>
      <c r="S338" s="74" t="n">
        <v>21.36</v>
      </c>
      <c r="T338" s="72" t="s">
        <v>483</v>
      </c>
      <c r="U338" s="73"/>
      <c r="V338" s="74"/>
      <c r="W338" s="72" t="s">
        <v>484</v>
      </c>
      <c r="X338" s="164"/>
      <c r="Y338" s="74"/>
      <c r="Z338" s="72" t="n">
        <v>7.09</v>
      </c>
      <c r="AA338" s="164" t="s">
        <v>39</v>
      </c>
      <c r="AB338" s="74" t="n">
        <v>5.438</v>
      </c>
      <c r="AC338" s="78"/>
      <c r="AD338" s="78"/>
      <c r="AE338" s="78"/>
    </row>
    <row r="339" customFormat="false" ht="30" hidden="false" customHeight="true" outlineLevel="0" collapsed="false">
      <c r="A339" s="68"/>
      <c r="B339" s="68"/>
      <c r="C339" s="68"/>
      <c r="D339" s="68"/>
      <c r="E339" s="68"/>
      <c r="F339" s="71"/>
      <c r="G339" s="67" t="s">
        <v>111</v>
      </c>
      <c r="H339" s="131" t="str">
        <f aca="false">ROUND(H338*81/1000,2)&amp;" ppb"</f>
        <v>0.3 ppb</v>
      </c>
      <c r="I339" s="73" t="s">
        <v>39</v>
      </c>
      <c r="J339" s="132" t="str">
        <f aca="false">ROUND(J338*81/1000,2)&amp;" ppb"</f>
        <v>1.61 ppb</v>
      </c>
      <c r="K339" s="131" t="str">
        <f aca="false">"&lt;"&amp;ROUND(RIGHT(K338,LEN(K338)-1)*81/1000,2)&amp;" ppb"</f>
        <v>&lt;13.88 ppb</v>
      </c>
      <c r="L339" s="147"/>
      <c r="M339" s="80"/>
      <c r="N339" s="131" t="str">
        <f aca="false">"&lt;"&amp;ROUND(RIGHT(N338,LEN(N338)-1)*1760/1000,2)&amp;" ppb"</f>
        <v>&lt;25.75 ppb</v>
      </c>
      <c r="O339" s="147"/>
      <c r="P339" s="132"/>
      <c r="Q339" s="131" t="str">
        <f aca="false">ROUND(Q338*246/1000,2)&amp;" ppb"</f>
        <v>32.99 ppb</v>
      </c>
      <c r="R339" s="73" t="s">
        <v>39</v>
      </c>
      <c r="S339" s="132" t="str">
        <f aca="false">ROUND(S338*246/1000,2)&amp;" ppb"</f>
        <v>5.25 ppb</v>
      </c>
      <c r="T339" s="131" t="str">
        <f aca="false">"&lt;"&amp;ROUND(RIGHT(T338,LEN(T338)-1)*32300/1000000,2)&amp;" ppm"</f>
        <v>&lt;4.09 ppm</v>
      </c>
      <c r="U339" s="73"/>
      <c r="V339" s="132"/>
      <c r="W339" s="79"/>
      <c r="X339" s="73"/>
      <c r="Y339" s="80"/>
      <c r="Z339" s="79"/>
      <c r="AA339" s="73"/>
      <c r="AB339" s="80"/>
      <c r="AC339" s="82"/>
      <c r="AD339" s="73"/>
      <c r="AE339" s="83"/>
    </row>
    <row r="340" customFormat="false" ht="32.35" hidden="false" customHeight="true" outlineLevel="0" collapsed="false">
      <c r="A340" s="68"/>
      <c r="B340" s="68"/>
      <c r="C340" s="84"/>
      <c r="D340" s="69"/>
      <c r="E340" s="69"/>
      <c r="F340" s="71"/>
      <c r="G340" s="85" t="s">
        <v>27</v>
      </c>
      <c r="H340" s="51" t="s">
        <v>41</v>
      </c>
      <c r="I340" s="51"/>
      <c r="J340" s="51"/>
      <c r="K340" s="25"/>
      <c r="L340" s="26" t="s">
        <v>42</v>
      </c>
      <c r="M340" s="27"/>
      <c r="N340" s="52"/>
      <c r="O340" s="26" t="s">
        <v>43</v>
      </c>
      <c r="P340" s="53"/>
      <c r="Q340" s="52"/>
      <c r="R340" s="26" t="s">
        <v>44</v>
      </c>
      <c r="S340" s="53"/>
      <c r="T340" s="159" t="s">
        <v>485</v>
      </c>
      <c r="U340" s="159"/>
      <c r="V340" s="159"/>
      <c r="W340" s="28"/>
      <c r="X340" s="26" t="s">
        <v>381</v>
      </c>
      <c r="Y340" s="54"/>
      <c r="Z340" s="28"/>
      <c r="AA340" s="26"/>
      <c r="AB340" s="54"/>
      <c r="AC340" s="25"/>
      <c r="AD340" s="26"/>
      <c r="AE340" s="27"/>
    </row>
    <row r="341" customFormat="false" ht="25.25" hidden="false" customHeight="true" outlineLevel="0" collapsed="false">
      <c r="A341" s="68"/>
      <c r="B341" s="68"/>
      <c r="C341" s="84"/>
      <c r="D341" s="68"/>
      <c r="E341" s="68"/>
      <c r="F341" s="71"/>
      <c r="G341" s="67" t="s">
        <v>107</v>
      </c>
      <c r="H341" s="72" t="s">
        <v>486</v>
      </c>
      <c r="I341" s="73"/>
      <c r="J341" s="74"/>
      <c r="K341" s="72" t="s">
        <v>487</v>
      </c>
      <c r="L341" s="164"/>
      <c r="M341" s="74"/>
      <c r="N341" s="72" t="n">
        <v>10.157</v>
      </c>
      <c r="O341" s="164" t="s">
        <v>39</v>
      </c>
      <c r="P341" s="74" t="n">
        <v>7.689</v>
      </c>
      <c r="Q341" s="72" t="s">
        <v>488</v>
      </c>
      <c r="R341" s="164"/>
      <c r="S341" s="74"/>
      <c r="T341" s="72" t="n">
        <v>55.41</v>
      </c>
      <c r="U341" s="164" t="s">
        <v>39</v>
      </c>
      <c r="V341" s="74" t="n">
        <v>21.1</v>
      </c>
      <c r="W341" s="79" t="n">
        <v>21.919</v>
      </c>
      <c r="X341" s="73" t="s">
        <v>39</v>
      </c>
      <c r="Y341" s="80" t="n">
        <v>8.69</v>
      </c>
      <c r="Z341" s="72"/>
      <c r="AA341" s="164"/>
      <c r="AB341" s="74"/>
      <c r="AC341" s="82"/>
      <c r="AD341" s="73"/>
      <c r="AE341" s="83"/>
    </row>
    <row r="342" customFormat="false" ht="26.7" hidden="false" customHeight="true" outlineLevel="0" collapsed="false">
      <c r="A342" s="86"/>
      <c r="B342" s="86"/>
      <c r="C342" s="87"/>
      <c r="D342" s="133"/>
      <c r="E342" s="133"/>
      <c r="F342" s="88"/>
      <c r="G342" s="67" t="s">
        <v>111</v>
      </c>
      <c r="H342" s="131" t="str">
        <f aca="false">"&lt;"&amp;ROUND(RIGHT(H341,LEN(H341)-1)*81/1000,2)&amp;" ppb"</f>
        <v>&lt;299.94 ppb</v>
      </c>
      <c r="I342" s="147"/>
      <c r="J342" s="80"/>
      <c r="K342" s="149"/>
      <c r="L342" s="164"/>
      <c r="M342" s="90"/>
      <c r="N342" s="75"/>
      <c r="O342" s="73"/>
      <c r="P342" s="77"/>
      <c r="Q342" s="131" t="str">
        <f aca="false">"&lt;"&amp;ROUND(RIGHT(Q341,LEN(Q341)-1)*246/1000,2)&amp;" ppb"</f>
        <v>&lt;9.92 ppb</v>
      </c>
      <c r="R342" s="73"/>
      <c r="S342" s="132"/>
      <c r="T342" s="131"/>
      <c r="U342" s="164"/>
      <c r="V342" s="74"/>
      <c r="W342" s="79"/>
      <c r="X342" s="73"/>
      <c r="Y342" s="80"/>
      <c r="Z342" s="79"/>
      <c r="AA342" s="73"/>
      <c r="AB342" s="80"/>
      <c r="AC342" s="82"/>
      <c r="AD342" s="73"/>
      <c r="AE342" s="83"/>
    </row>
    <row r="343" customFormat="false" ht="26.95" hidden="false" customHeight="true" outlineLevel="0" collapsed="false">
      <c r="A343" s="111" t="s">
        <v>489</v>
      </c>
      <c r="B343" s="111"/>
      <c r="C343" s="112"/>
      <c r="D343" s="112"/>
      <c r="E343" s="112"/>
      <c r="F343" s="113"/>
      <c r="G343" s="112"/>
      <c r="H343" s="112"/>
      <c r="I343" s="112"/>
      <c r="J343" s="112"/>
      <c r="K343" s="112"/>
      <c r="L343" s="112"/>
      <c r="M343" s="112"/>
      <c r="N343" s="112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  <c r="Z343" s="112"/>
      <c r="AA343" s="112"/>
      <c r="AB343" s="112"/>
      <c r="AC343" s="112"/>
      <c r="AD343" s="112"/>
      <c r="AE343" s="114"/>
    </row>
    <row r="344" customFormat="false" ht="38.05" hidden="false" customHeight="true" outlineLevel="0" collapsed="false">
      <c r="A344" s="13" t="s">
        <v>19</v>
      </c>
      <c r="B344" s="13" t="s">
        <v>20</v>
      </c>
      <c r="C344" s="13" t="s">
        <v>21</v>
      </c>
      <c r="D344" s="13" t="s">
        <v>22</v>
      </c>
      <c r="E344" s="13" t="s">
        <v>23</v>
      </c>
      <c r="F344" s="14" t="s">
        <v>24</v>
      </c>
      <c r="G344" s="13"/>
      <c r="H344" s="15"/>
      <c r="I344" s="16"/>
      <c r="J344" s="17"/>
      <c r="K344" s="15"/>
      <c r="L344" s="16"/>
      <c r="M344" s="17"/>
      <c r="N344" s="15"/>
      <c r="O344" s="16"/>
      <c r="P344" s="17"/>
      <c r="Q344" s="15"/>
      <c r="R344" s="16"/>
      <c r="S344" s="17"/>
      <c r="T344" s="18"/>
      <c r="U344" s="16"/>
      <c r="V344" s="17"/>
      <c r="W344" s="15"/>
      <c r="X344" s="16"/>
      <c r="Y344" s="17"/>
      <c r="Z344" s="15"/>
      <c r="AA344" s="16"/>
      <c r="AB344" s="17"/>
      <c r="AC344" s="19"/>
      <c r="AD344" s="19"/>
      <c r="AE344" s="19"/>
    </row>
    <row r="345" customFormat="false" ht="34.3" hidden="false" customHeight="true" outlineLevel="0" collapsed="false">
      <c r="A345" s="138" t="s">
        <v>490</v>
      </c>
      <c r="B345" s="20"/>
      <c r="C345" s="135" t="s">
        <v>491</v>
      </c>
      <c r="D345" s="21" t="n">
        <v>9.382</v>
      </c>
      <c r="E345" s="22" t="s">
        <v>492</v>
      </c>
      <c r="F345" s="23" t="n">
        <v>44768</v>
      </c>
      <c r="G345" s="24" t="s">
        <v>27</v>
      </c>
      <c r="H345" s="25"/>
      <c r="I345" s="26" t="s">
        <v>28</v>
      </c>
      <c r="J345" s="27"/>
      <c r="K345" s="25"/>
      <c r="L345" s="26" t="s">
        <v>29</v>
      </c>
      <c r="M345" s="27"/>
      <c r="N345" s="25"/>
      <c r="O345" s="26" t="s">
        <v>30</v>
      </c>
      <c r="P345" s="27"/>
      <c r="Q345" s="25"/>
      <c r="R345" s="26" t="s">
        <v>31</v>
      </c>
      <c r="S345" s="27"/>
      <c r="T345" s="28"/>
      <c r="U345" s="26" t="s">
        <v>32</v>
      </c>
      <c r="V345" s="27"/>
      <c r="W345" s="25"/>
      <c r="X345" s="26" t="s">
        <v>33</v>
      </c>
      <c r="Y345" s="27"/>
      <c r="Z345" s="25"/>
      <c r="AA345" s="26" t="s">
        <v>34</v>
      </c>
      <c r="AB345" s="27"/>
      <c r="AC345" s="29" t="s">
        <v>35</v>
      </c>
      <c r="AD345" s="29"/>
      <c r="AE345" s="29"/>
    </row>
    <row r="346" customFormat="false" ht="43.95" hidden="false" customHeight="true" outlineLevel="0" collapsed="false">
      <c r="A346" s="30" t="s">
        <v>493</v>
      </c>
      <c r="B346" s="30"/>
      <c r="C346" s="30"/>
      <c r="D346" s="30"/>
      <c r="E346" s="30"/>
      <c r="F346" s="34" t="n">
        <v>44778</v>
      </c>
      <c r="G346" s="24" t="s">
        <v>107</v>
      </c>
      <c r="H346" s="35" t="n">
        <v>1200</v>
      </c>
      <c r="I346" s="36" t="s">
        <v>39</v>
      </c>
      <c r="J346" s="37" t="n">
        <v>73.79</v>
      </c>
      <c r="K346" s="38" t="s">
        <v>494</v>
      </c>
      <c r="L346" s="36"/>
      <c r="M346" s="37"/>
      <c r="N346" s="38" t="s">
        <v>495</v>
      </c>
      <c r="O346" s="36"/>
      <c r="P346" s="37"/>
      <c r="Q346" s="35" t="n">
        <v>290.7</v>
      </c>
      <c r="R346" s="36" t="s">
        <v>39</v>
      </c>
      <c r="S346" s="37" t="n">
        <v>49.08</v>
      </c>
      <c r="T346" s="35" t="n">
        <v>357.64</v>
      </c>
      <c r="U346" s="36" t="s">
        <v>39</v>
      </c>
      <c r="V346" s="37" t="n">
        <v>244.1</v>
      </c>
      <c r="W346" s="38" t="s">
        <v>496</v>
      </c>
      <c r="X346" s="39"/>
      <c r="Y346" s="37"/>
      <c r="Z346" s="61" t="s">
        <v>497</v>
      </c>
      <c r="AA346" s="41"/>
      <c r="AB346" s="42"/>
      <c r="AC346" s="43"/>
      <c r="AD346" s="43"/>
      <c r="AE346" s="43"/>
    </row>
    <row r="347" customFormat="false" ht="39.25" hidden="false" customHeight="true" outlineLevel="0" collapsed="false">
      <c r="A347" s="30"/>
      <c r="B347" s="30"/>
      <c r="C347" s="30"/>
      <c r="D347" s="30"/>
      <c r="E347" s="30"/>
      <c r="F347" s="34"/>
      <c r="G347" s="24" t="s">
        <v>111</v>
      </c>
      <c r="H347" s="123" t="str">
        <f aca="false">ROUND(H346*81/1000,2)&amp;" ppb"</f>
        <v>97.2 ppb</v>
      </c>
      <c r="I347" s="36" t="s">
        <v>39</v>
      </c>
      <c r="J347" s="125" t="str">
        <f aca="false">ROUND(J346*81/1000,2)&amp;" ppb"</f>
        <v>5.98 ppb</v>
      </c>
      <c r="K347" s="123" t="str">
        <f aca="false">"&lt;"&amp;ROUND(RIGHT(K346,LEN(K346)-1)*81/1000,2)&amp;" ppb"</f>
        <v>&lt;139.4 ppb</v>
      </c>
      <c r="L347" s="36"/>
      <c r="M347" s="46"/>
      <c r="N347" s="123" t="str">
        <f aca="false">"&lt;"&amp;ROUND(RIGHT(N346,LEN(N346)-1)*1760/1000,2)&amp;" ppb"</f>
        <v>&lt;60.86 ppb</v>
      </c>
      <c r="O347" s="36"/>
      <c r="P347" s="125"/>
      <c r="Q347" s="123" t="str">
        <f aca="false">ROUND(Q346*246/1000,2)&amp;" ppb"</f>
        <v>71.51 ppb</v>
      </c>
      <c r="R347" s="36" t="s">
        <v>39</v>
      </c>
      <c r="S347" s="125" t="str">
        <f aca="false">ROUND(S346*246/1000,2)&amp;" ppb"</f>
        <v>12.07 ppb</v>
      </c>
      <c r="T347" s="123" t="str">
        <f aca="false">ROUND(T346*32300/1000000,2)&amp;" ppm"</f>
        <v>11.55 ppm</v>
      </c>
      <c r="U347" s="36" t="s">
        <v>39</v>
      </c>
      <c r="V347" s="125" t="str">
        <f aca="false">ROUND(V346*32300/1000000,2)&amp;" ppm"</f>
        <v>7.88 ppm</v>
      </c>
      <c r="W347" s="45"/>
      <c r="X347" s="36"/>
      <c r="Y347" s="46"/>
      <c r="Z347" s="45"/>
      <c r="AA347" s="36"/>
      <c r="AB347" s="46"/>
      <c r="AC347" s="47"/>
      <c r="AD347" s="36"/>
      <c r="AE347" s="48"/>
    </row>
    <row r="348" customFormat="false" ht="32.35" hidden="false" customHeight="true" outlineLevel="0" collapsed="false">
      <c r="A348" s="30"/>
      <c r="B348" s="30"/>
      <c r="C348" s="49"/>
      <c r="D348" s="30"/>
      <c r="E348" s="30"/>
      <c r="F348" s="34"/>
      <c r="G348" s="50" t="s">
        <v>27</v>
      </c>
      <c r="H348" s="51" t="s">
        <v>41</v>
      </c>
      <c r="I348" s="51"/>
      <c r="J348" s="51"/>
      <c r="K348" s="25"/>
      <c r="L348" s="26" t="s">
        <v>42</v>
      </c>
      <c r="M348" s="27"/>
      <c r="N348" s="52"/>
      <c r="O348" s="26" t="s">
        <v>43</v>
      </c>
      <c r="P348" s="53"/>
      <c r="Q348" s="52"/>
      <c r="R348" s="26" t="s">
        <v>44</v>
      </c>
      <c r="S348" s="53"/>
      <c r="T348" s="51"/>
      <c r="U348" s="51"/>
      <c r="V348" s="51"/>
      <c r="W348" s="28"/>
      <c r="X348" s="26"/>
      <c r="Y348" s="54"/>
      <c r="Z348" s="28"/>
      <c r="AA348" s="26"/>
      <c r="AB348" s="54"/>
      <c r="AC348" s="25"/>
      <c r="AD348" s="26"/>
      <c r="AE348" s="27"/>
    </row>
    <row r="349" customFormat="false" ht="25.25" hidden="false" customHeight="true" outlineLevel="0" collapsed="false">
      <c r="A349" s="30"/>
      <c r="B349" s="30"/>
      <c r="C349" s="49"/>
      <c r="D349" s="30"/>
      <c r="E349" s="30"/>
      <c r="F349" s="34"/>
      <c r="G349" s="24" t="s">
        <v>107</v>
      </c>
      <c r="H349" s="93" t="s">
        <v>498</v>
      </c>
      <c r="I349" s="36"/>
      <c r="J349" s="59"/>
      <c r="K349" s="38" t="s">
        <v>499</v>
      </c>
      <c r="L349" s="39"/>
      <c r="M349" s="59"/>
      <c r="N349" s="38" t="s">
        <v>500</v>
      </c>
      <c r="O349" s="39"/>
      <c r="P349" s="37"/>
      <c r="Q349" s="35" t="n">
        <v>24.47</v>
      </c>
      <c r="R349" s="60" t="s">
        <v>39</v>
      </c>
      <c r="S349" s="37" t="n">
        <v>66.91</v>
      </c>
      <c r="T349" s="35"/>
      <c r="U349" s="39"/>
      <c r="V349" s="37"/>
      <c r="W349" s="35"/>
      <c r="X349" s="39"/>
      <c r="Y349" s="37"/>
      <c r="Z349" s="35"/>
      <c r="AA349" s="39"/>
      <c r="AB349" s="37"/>
      <c r="AC349" s="47"/>
      <c r="AD349" s="36"/>
      <c r="AE349" s="48"/>
    </row>
    <row r="350" customFormat="false" ht="29.85" hidden="false" customHeight="true" outlineLevel="0" collapsed="false">
      <c r="A350" s="55"/>
      <c r="B350" s="55"/>
      <c r="C350" s="56"/>
      <c r="D350" s="55"/>
      <c r="E350" s="55"/>
      <c r="F350" s="57"/>
      <c r="G350" s="24" t="s">
        <v>111</v>
      </c>
      <c r="H350" s="123" t="str">
        <f aca="false">"&lt;"&amp;ROUND(RIGHT(H349,LEN(H349)-1)*81/10000000,2)&amp;" ppm"</f>
        <v>&lt;0.22 ppm</v>
      </c>
      <c r="I350" s="36"/>
      <c r="J350" s="46"/>
      <c r="K350" s="58"/>
      <c r="L350" s="39"/>
      <c r="M350" s="59"/>
      <c r="N350" s="40"/>
      <c r="O350" s="36"/>
      <c r="P350" s="42"/>
      <c r="Q350" s="123" t="str">
        <f aca="false">ROUND(Q349*246/1000,2)&amp;" ppb"</f>
        <v>6.02 ppb</v>
      </c>
      <c r="R350" s="36" t="s">
        <v>39</v>
      </c>
      <c r="S350" s="125" t="str">
        <f aca="false">ROUND(S349*246/1000,2)&amp;" ppb"</f>
        <v>16.46 ppb</v>
      </c>
      <c r="T350" s="123"/>
      <c r="U350" s="39"/>
      <c r="V350" s="37"/>
      <c r="W350" s="45"/>
      <c r="X350" s="36"/>
      <c r="Y350" s="46"/>
      <c r="Z350" s="45"/>
      <c r="AA350" s="36"/>
      <c r="AB350" s="46"/>
      <c r="AC350" s="47"/>
      <c r="AD350" s="36"/>
      <c r="AE350" s="48"/>
    </row>
    <row r="351" customFormat="false" ht="34.3" hidden="false" customHeight="true" outlineLevel="0" collapsed="false">
      <c r="A351" s="139" t="s">
        <v>501</v>
      </c>
      <c r="B351" s="62"/>
      <c r="C351" s="136" t="s">
        <v>502</v>
      </c>
      <c r="D351" s="64" t="n">
        <v>12.833</v>
      </c>
      <c r="E351" s="94" t="n">
        <v>220805</v>
      </c>
      <c r="F351" s="66" t="n">
        <v>44778</v>
      </c>
      <c r="G351" s="67" t="s">
        <v>27</v>
      </c>
      <c r="H351" s="25"/>
      <c r="I351" s="26" t="s">
        <v>28</v>
      </c>
      <c r="J351" s="27"/>
      <c r="K351" s="25"/>
      <c r="L351" s="26" t="s">
        <v>29</v>
      </c>
      <c r="M351" s="27"/>
      <c r="N351" s="25"/>
      <c r="O351" s="26" t="s">
        <v>30</v>
      </c>
      <c r="P351" s="27"/>
      <c r="Q351" s="25"/>
      <c r="R351" s="26" t="s">
        <v>31</v>
      </c>
      <c r="S351" s="27"/>
      <c r="T351" s="28"/>
      <c r="U351" s="26" t="s">
        <v>32</v>
      </c>
      <c r="V351" s="27"/>
      <c r="W351" s="25"/>
      <c r="X351" s="26" t="s">
        <v>33</v>
      </c>
      <c r="Y351" s="27"/>
      <c r="Z351" s="25"/>
      <c r="AA351" s="26" t="s">
        <v>34</v>
      </c>
      <c r="AB351" s="27"/>
      <c r="AC351" s="29" t="s">
        <v>35</v>
      </c>
      <c r="AD351" s="29"/>
      <c r="AE351" s="29"/>
    </row>
    <row r="352" customFormat="false" ht="43.95" hidden="false" customHeight="true" outlineLevel="0" collapsed="false">
      <c r="A352" s="68" t="s">
        <v>503</v>
      </c>
      <c r="B352" s="68"/>
      <c r="C352" s="68"/>
      <c r="D352" s="68"/>
      <c r="E352" s="68"/>
      <c r="F352" s="71" t="n">
        <v>44791</v>
      </c>
      <c r="G352" s="67" t="s">
        <v>107</v>
      </c>
      <c r="H352" s="96" t="s">
        <v>504</v>
      </c>
      <c r="I352" s="73"/>
      <c r="J352" s="74"/>
      <c r="K352" s="72" t="n">
        <v>163.5</v>
      </c>
      <c r="L352" s="73" t="s">
        <v>39</v>
      </c>
      <c r="M352" s="74" t="n">
        <v>217.8</v>
      </c>
      <c r="N352" s="96" t="s">
        <v>505</v>
      </c>
      <c r="O352" s="73"/>
      <c r="P352" s="74"/>
      <c r="Q352" s="72" t="n">
        <v>103.2</v>
      </c>
      <c r="R352" s="73" t="s">
        <v>39</v>
      </c>
      <c r="S352" s="74" t="n">
        <v>13.78</v>
      </c>
      <c r="T352" s="72" t="n">
        <v>112.29</v>
      </c>
      <c r="U352" s="73" t="s">
        <v>39</v>
      </c>
      <c r="V352" s="74" t="n">
        <v>67.69</v>
      </c>
      <c r="W352" s="96" t="s">
        <v>506</v>
      </c>
      <c r="X352" s="91"/>
      <c r="Y352" s="74"/>
      <c r="Z352" s="72" t="n">
        <v>2.039</v>
      </c>
      <c r="AA352" s="91" t="s">
        <v>39</v>
      </c>
      <c r="AB352" s="74" t="n">
        <v>2.833</v>
      </c>
      <c r="AC352" s="78"/>
      <c r="AD352" s="78"/>
      <c r="AE352" s="78"/>
    </row>
    <row r="353" customFormat="false" ht="39.25" hidden="false" customHeight="true" outlineLevel="0" collapsed="false">
      <c r="A353" s="68"/>
      <c r="B353" s="68"/>
      <c r="C353" s="68"/>
      <c r="D353" s="68"/>
      <c r="E353" s="68"/>
      <c r="F353" s="71"/>
      <c r="G353" s="67" t="s">
        <v>111</v>
      </c>
      <c r="H353" s="131" t="str">
        <f aca="false">"&lt;"&amp;ROUND(RIGHT(H352,LEN(H352)-1)*81/1000,2)&amp;" ppb"</f>
        <v>&lt;0.88 ppb</v>
      </c>
      <c r="I353" s="73"/>
      <c r="J353" s="80"/>
      <c r="K353" s="131" t="str">
        <f aca="false">ROUND(K352*81/1000,2)&amp;" ppb"</f>
        <v>13.24 ppb</v>
      </c>
      <c r="L353" s="73" t="s">
        <v>39</v>
      </c>
      <c r="M353" s="132" t="str">
        <f aca="false">ROUND(M352*81/1000,2)&amp;" ppb"</f>
        <v>17.64 ppb</v>
      </c>
      <c r="N353" s="131" t="str">
        <f aca="false">"&lt;"&amp;ROUND(RIGHT(N352,LEN(N352)-1)*1760/1000,2)&amp;" ppb"</f>
        <v>&lt;12.94 ppb</v>
      </c>
      <c r="O353" s="73"/>
      <c r="P353" s="132"/>
      <c r="Q353" s="165" t="str">
        <f aca="false">ROUND(Q352*246/1000,2)&amp;" ppb"</f>
        <v>25.39 ppb</v>
      </c>
      <c r="R353" s="166" t="s">
        <v>39</v>
      </c>
      <c r="S353" s="167" t="str">
        <f aca="false">ROUND(S352*246/1000,2)&amp;" ppb"</f>
        <v>3.39 ppb</v>
      </c>
      <c r="T353" s="131" t="str">
        <f aca="false">ROUND(T352*32300/1000000,2)&amp;" ppm"</f>
        <v>3.63 ppm</v>
      </c>
      <c r="U353" s="73" t="s">
        <v>39</v>
      </c>
      <c r="V353" s="132" t="str">
        <f aca="false">ROUND(V352*32300/1000000,2)&amp;" ppm"</f>
        <v>2.19 ppm</v>
      </c>
      <c r="W353" s="79"/>
      <c r="X353" s="73"/>
      <c r="Y353" s="80"/>
      <c r="Z353" s="79"/>
      <c r="AA353" s="73"/>
      <c r="AB353" s="80"/>
      <c r="AC353" s="82"/>
      <c r="AD353" s="73"/>
      <c r="AE353" s="83"/>
    </row>
    <row r="354" customFormat="false" ht="32.35" hidden="false" customHeight="true" outlineLevel="0" collapsed="false">
      <c r="A354" s="68"/>
      <c r="B354" s="68"/>
      <c r="C354" s="84"/>
      <c r="D354" s="68"/>
      <c r="E354" s="68"/>
      <c r="F354" s="71"/>
      <c r="G354" s="85" t="s">
        <v>27</v>
      </c>
      <c r="H354" s="51" t="s">
        <v>41</v>
      </c>
      <c r="I354" s="51"/>
      <c r="J354" s="51"/>
      <c r="K354" s="25"/>
      <c r="L354" s="26" t="s">
        <v>42</v>
      </c>
      <c r="M354" s="27"/>
      <c r="N354" s="52"/>
      <c r="O354" s="26" t="s">
        <v>43</v>
      </c>
      <c r="P354" s="53"/>
      <c r="Q354" s="52"/>
      <c r="R354" s="26" t="s">
        <v>44</v>
      </c>
      <c r="S354" s="53"/>
      <c r="T354" s="51" t="s">
        <v>485</v>
      </c>
      <c r="U354" s="51"/>
      <c r="V354" s="51"/>
      <c r="W354" s="28"/>
      <c r="X354" s="26" t="s">
        <v>381</v>
      </c>
      <c r="Y354" s="54"/>
      <c r="Z354" s="28"/>
      <c r="AA354" s="26"/>
      <c r="AB354" s="54"/>
      <c r="AC354" s="25"/>
      <c r="AD354" s="26"/>
      <c r="AE354" s="27"/>
    </row>
    <row r="355" customFormat="false" ht="25.9" hidden="false" customHeight="true" outlineLevel="0" collapsed="false">
      <c r="A355" s="68"/>
      <c r="B355" s="68"/>
      <c r="C355" s="84"/>
      <c r="D355" s="68"/>
      <c r="E355" s="68"/>
      <c r="F355" s="71"/>
      <c r="G355" s="67" t="s">
        <v>107</v>
      </c>
      <c r="H355" s="149" t="s">
        <v>507</v>
      </c>
      <c r="I355" s="73"/>
      <c r="J355" s="90"/>
      <c r="K355" s="96" t="s">
        <v>508</v>
      </c>
      <c r="L355" s="91"/>
      <c r="M355" s="90"/>
      <c r="N355" s="96" t="s">
        <v>509</v>
      </c>
      <c r="O355" s="91"/>
      <c r="P355" s="74"/>
      <c r="Q355" s="96" t="s">
        <v>510</v>
      </c>
      <c r="R355" s="91"/>
      <c r="S355" s="74"/>
      <c r="T355" s="96" t="s">
        <v>511</v>
      </c>
      <c r="U355" s="91"/>
      <c r="V355" s="74"/>
      <c r="W355" s="96" t="s">
        <v>512</v>
      </c>
      <c r="X355" s="91"/>
      <c r="Y355" s="74"/>
      <c r="Z355" s="72"/>
      <c r="AA355" s="91"/>
      <c r="AB355" s="74"/>
      <c r="AC355" s="82"/>
      <c r="AD355" s="73"/>
      <c r="AE355" s="83"/>
    </row>
    <row r="356" customFormat="false" ht="29.85" hidden="false" customHeight="true" outlineLevel="0" collapsed="false">
      <c r="A356" s="86"/>
      <c r="B356" s="86"/>
      <c r="C356" s="87"/>
      <c r="D356" s="86"/>
      <c r="E356" s="86"/>
      <c r="F356" s="88"/>
      <c r="G356" s="67" t="s">
        <v>111</v>
      </c>
      <c r="H356" s="131" t="str">
        <f aca="false">"&lt;"&amp;ROUND(RIGHT(H355,LEN(H355)-1)*81/1000,2)&amp;" ppb"</f>
        <v>&lt;153.58 ppb</v>
      </c>
      <c r="I356" s="73"/>
      <c r="J356" s="80"/>
      <c r="K356" s="89"/>
      <c r="L356" s="91"/>
      <c r="M356" s="90"/>
      <c r="N356" s="75"/>
      <c r="O356" s="73"/>
      <c r="P356" s="77"/>
      <c r="Q356" s="131" t="str">
        <f aca="false">"&lt;"&amp;ROUND(RIGHT(Q355,LEN(Q355)-1)*246/1000,2)&amp;" ppb"</f>
        <v>&lt;9.16 ppb</v>
      </c>
      <c r="R356" s="73"/>
      <c r="S356" s="132"/>
      <c r="T356" s="131"/>
      <c r="U356" s="91"/>
      <c r="V356" s="74"/>
      <c r="W356" s="79"/>
      <c r="X356" s="73"/>
      <c r="Y356" s="80"/>
      <c r="Z356" s="79"/>
      <c r="AA356" s="73"/>
      <c r="AB356" s="80"/>
      <c r="AC356" s="82"/>
      <c r="AD356" s="73"/>
      <c r="AE356" s="83"/>
    </row>
    <row r="357" s="3" customFormat="true" ht="26.95" hidden="false" customHeight="true" outlineLevel="0" collapsed="false">
      <c r="A357" s="111" t="s">
        <v>513</v>
      </c>
      <c r="B357" s="111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2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112"/>
      <c r="Z357" s="112"/>
      <c r="AA357" s="112"/>
      <c r="AB357" s="112"/>
      <c r="AC357" s="112"/>
      <c r="AD357" s="112"/>
      <c r="AE357" s="114"/>
    </row>
    <row r="358" customFormat="false" ht="38.05" hidden="false" customHeight="true" outlineLevel="0" collapsed="false">
      <c r="A358" s="13" t="s">
        <v>19</v>
      </c>
      <c r="B358" s="13" t="s">
        <v>20</v>
      </c>
      <c r="C358" s="13" t="s">
        <v>21</v>
      </c>
      <c r="D358" s="13" t="s">
        <v>22</v>
      </c>
      <c r="E358" s="13" t="s">
        <v>23</v>
      </c>
      <c r="F358" s="150" t="s">
        <v>24</v>
      </c>
      <c r="G358" s="13"/>
      <c r="H358" s="15"/>
      <c r="I358" s="16"/>
      <c r="J358" s="17"/>
      <c r="K358" s="15"/>
      <c r="L358" s="16"/>
      <c r="M358" s="17"/>
      <c r="N358" s="15"/>
      <c r="O358" s="16"/>
      <c r="P358" s="17"/>
      <c r="Q358" s="15"/>
      <c r="R358" s="16"/>
      <c r="S358" s="17"/>
      <c r="T358" s="18"/>
      <c r="U358" s="16"/>
      <c r="V358" s="17"/>
      <c r="W358" s="15"/>
      <c r="X358" s="16"/>
      <c r="Y358" s="17"/>
      <c r="Z358" s="15"/>
      <c r="AA358" s="16"/>
      <c r="AB358" s="17"/>
      <c r="AC358" s="19"/>
      <c r="AD358" s="19"/>
      <c r="AE358" s="19"/>
    </row>
    <row r="359" customFormat="false" ht="40.25" hidden="false" customHeight="true" outlineLevel="0" collapsed="false">
      <c r="A359" s="24" t="s">
        <v>514</v>
      </c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</row>
    <row r="360" customFormat="false" ht="26.95" hidden="false" customHeight="true" outlineLevel="0" collapsed="false">
      <c r="A360" s="111" t="s">
        <v>515</v>
      </c>
      <c r="B360" s="111"/>
      <c r="C360" s="112"/>
      <c r="D360" s="112"/>
      <c r="E360" s="112"/>
      <c r="F360" s="113"/>
      <c r="G360" s="112"/>
      <c r="H360" s="112"/>
      <c r="I360" s="112"/>
      <c r="J360" s="112"/>
      <c r="K360" s="112"/>
      <c r="L360" s="112"/>
      <c r="M360" s="112"/>
      <c r="N360" s="112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112"/>
      <c r="Z360" s="112"/>
      <c r="AA360" s="112"/>
      <c r="AB360" s="112"/>
      <c r="AC360" s="112"/>
      <c r="AD360" s="112"/>
      <c r="AE360" s="114"/>
    </row>
    <row r="361" customFormat="false" ht="38.05" hidden="false" customHeight="true" outlineLevel="0" collapsed="false">
      <c r="A361" s="13" t="s">
        <v>19</v>
      </c>
      <c r="B361" s="13" t="s">
        <v>20</v>
      </c>
      <c r="C361" s="13" t="s">
        <v>21</v>
      </c>
      <c r="D361" s="13" t="s">
        <v>22</v>
      </c>
      <c r="E361" s="13" t="s">
        <v>23</v>
      </c>
      <c r="F361" s="14" t="s">
        <v>24</v>
      </c>
      <c r="G361" s="13"/>
      <c r="H361" s="15"/>
      <c r="I361" s="16"/>
      <c r="J361" s="17"/>
      <c r="K361" s="15"/>
      <c r="L361" s="16"/>
      <c r="M361" s="17"/>
      <c r="N361" s="15"/>
      <c r="O361" s="16"/>
      <c r="P361" s="17"/>
      <c r="Q361" s="15"/>
      <c r="R361" s="16"/>
      <c r="S361" s="17"/>
      <c r="T361" s="18"/>
      <c r="U361" s="16"/>
      <c r="V361" s="17"/>
      <c r="W361" s="15"/>
      <c r="X361" s="16"/>
      <c r="Y361" s="17"/>
      <c r="Z361" s="15"/>
      <c r="AA361" s="16"/>
      <c r="AB361" s="17"/>
      <c r="AC361" s="19"/>
      <c r="AD361" s="19"/>
      <c r="AE361" s="19"/>
    </row>
    <row r="362" customFormat="false" ht="34.3" hidden="false" customHeight="true" outlineLevel="0" collapsed="false">
      <c r="A362" s="138" t="s">
        <v>516</v>
      </c>
      <c r="B362" s="20"/>
      <c r="C362" s="135" t="s">
        <v>517</v>
      </c>
      <c r="D362" s="21" t="n">
        <v>4.826</v>
      </c>
      <c r="E362" s="92" t="n">
        <v>230202</v>
      </c>
      <c r="F362" s="23" t="n">
        <v>44959</v>
      </c>
      <c r="G362" s="24" t="s">
        <v>27</v>
      </c>
      <c r="H362" s="25"/>
      <c r="I362" s="26" t="s">
        <v>28</v>
      </c>
      <c r="J362" s="27"/>
      <c r="K362" s="25"/>
      <c r="L362" s="26" t="s">
        <v>29</v>
      </c>
      <c r="M362" s="27"/>
      <c r="N362" s="25"/>
      <c r="O362" s="26" t="s">
        <v>30</v>
      </c>
      <c r="P362" s="27"/>
      <c r="Q362" s="25"/>
      <c r="R362" s="26" t="s">
        <v>31</v>
      </c>
      <c r="S362" s="27"/>
      <c r="T362" s="28"/>
      <c r="U362" s="26" t="s">
        <v>32</v>
      </c>
      <c r="V362" s="27"/>
      <c r="W362" s="25"/>
      <c r="X362" s="26" t="s">
        <v>33</v>
      </c>
      <c r="Y362" s="27"/>
      <c r="Z362" s="25"/>
      <c r="AA362" s="26" t="s">
        <v>34</v>
      </c>
      <c r="AB362" s="27"/>
      <c r="AC362" s="29" t="s">
        <v>35</v>
      </c>
      <c r="AD362" s="29"/>
      <c r="AE362" s="29"/>
    </row>
    <row r="363" customFormat="false" ht="38.45" hidden="false" customHeight="true" outlineLevel="0" collapsed="false">
      <c r="A363" s="30" t="s">
        <v>518</v>
      </c>
      <c r="B363" s="30"/>
      <c r="C363" s="30"/>
      <c r="D363" s="30"/>
      <c r="E363" s="30"/>
      <c r="F363" s="34" t="n">
        <v>44964</v>
      </c>
      <c r="G363" s="24" t="s">
        <v>107</v>
      </c>
      <c r="H363" s="35" t="n">
        <v>8068</v>
      </c>
      <c r="I363" s="36" t="s">
        <v>39</v>
      </c>
      <c r="J363" s="37" t="n">
        <v>202.8</v>
      </c>
      <c r="K363" s="35" t="n">
        <v>15370</v>
      </c>
      <c r="L363" s="36" t="s">
        <v>39</v>
      </c>
      <c r="M363" s="37" t="n">
        <v>1042</v>
      </c>
      <c r="N363" s="35" t="n">
        <v>423.2</v>
      </c>
      <c r="O363" s="36" t="s">
        <v>39</v>
      </c>
      <c r="P363" s="37" t="n">
        <v>23.05</v>
      </c>
      <c r="Q363" s="35" t="n">
        <v>9729</v>
      </c>
      <c r="R363" s="36" t="s">
        <v>39</v>
      </c>
      <c r="S363" s="37" t="n">
        <v>279.2</v>
      </c>
      <c r="T363" s="35" t="n">
        <v>485700</v>
      </c>
      <c r="U363" s="36" t="s">
        <v>39</v>
      </c>
      <c r="V363" s="37" t="n">
        <v>24970</v>
      </c>
      <c r="W363" s="35" t="n">
        <v>3525.5</v>
      </c>
      <c r="X363" s="60" t="s">
        <v>39</v>
      </c>
      <c r="Y363" s="37" t="n">
        <v>194.1</v>
      </c>
      <c r="Z363" s="35" t="n">
        <v>88.57</v>
      </c>
      <c r="AA363" s="60" t="s">
        <v>39</v>
      </c>
      <c r="AB363" s="37" t="n">
        <v>38.31</v>
      </c>
      <c r="AC363" s="43"/>
      <c r="AD363" s="43"/>
      <c r="AE363" s="43"/>
    </row>
    <row r="364" customFormat="false" ht="33.75" hidden="false" customHeight="true" outlineLevel="0" collapsed="false">
      <c r="A364" s="30"/>
      <c r="B364" s="30"/>
      <c r="C364" s="30"/>
      <c r="D364" s="30"/>
      <c r="E364" s="30"/>
      <c r="F364" s="34"/>
      <c r="G364" s="24" t="s">
        <v>111</v>
      </c>
      <c r="H364" s="123" t="str">
        <f aca="false">ROUND(H363*81/1000,2)&amp;" ppb"</f>
        <v>653.51 ppb</v>
      </c>
      <c r="I364" s="36" t="s">
        <v>39</v>
      </c>
      <c r="J364" s="125" t="str">
        <f aca="false">ROUND(J363*81/1000,2)&amp;" ppb"</f>
        <v>16.43 ppb</v>
      </c>
      <c r="K364" s="123" t="str">
        <f aca="false">ROUND(K363*81/1000,2)&amp;" ppb"</f>
        <v>1244.97 ppb</v>
      </c>
      <c r="L364" s="36" t="s">
        <v>39</v>
      </c>
      <c r="M364" s="125" t="str">
        <f aca="false">ROUND(M363*81/1000,2)&amp;" ppb"</f>
        <v>84.4 ppb</v>
      </c>
      <c r="N364" s="123" t="str">
        <f aca="false">ROUND(N363*1760/1000,2)&amp;" ppb"</f>
        <v>744.83 ppb</v>
      </c>
      <c r="O364" s="36" t="s">
        <v>39</v>
      </c>
      <c r="P364" s="125" t="str">
        <f aca="false">ROUND(P363*1760/1000,2)&amp;" ppb"</f>
        <v>40.57 ppb</v>
      </c>
      <c r="Q364" s="123" t="str">
        <f aca="false">ROUND(Q363*246/1000,2)&amp;" ppb"</f>
        <v>2393.33 ppb</v>
      </c>
      <c r="R364" s="36" t="s">
        <v>39</v>
      </c>
      <c r="S364" s="125" t="str">
        <f aca="false">ROUND(S363*246/1000,2)&amp;" ppb"</f>
        <v>68.68 ppb</v>
      </c>
      <c r="T364" s="123" t="str">
        <f aca="false">ROUND(T363*32300/1000000,2)&amp;" ppm"</f>
        <v>15688.11 ppm</v>
      </c>
      <c r="U364" s="36" t="s">
        <v>39</v>
      </c>
      <c r="V364" s="125" t="str">
        <f aca="false">ROUND(V363*32300/1000000,2)&amp;" ppm"</f>
        <v>806.53 ppm</v>
      </c>
      <c r="W364" s="45"/>
      <c r="X364" s="36"/>
      <c r="Y364" s="46"/>
      <c r="Z364" s="45"/>
      <c r="AA364" s="36"/>
      <c r="AB364" s="46"/>
      <c r="AC364" s="47"/>
      <c r="AD364" s="36"/>
      <c r="AE364" s="48"/>
    </row>
    <row r="365" customFormat="false" ht="32.35" hidden="false" customHeight="true" outlineLevel="0" collapsed="false">
      <c r="A365" s="30"/>
      <c r="B365" s="30"/>
      <c r="C365" s="49"/>
      <c r="D365" s="30"/>
      <c r="E365" s="30"/>
      <c r="F365" s="34"/>
      <c r="G365" s="50" t="s">
        <v>27</v>
      </c>
      <c r="H365" s="51" t="s">
        <v>41</v>
      </c>
      <c r="I365" s="51"/>
      <c r="J365" s="51"/>
      <c r="K365" s="25"/>
      <c r="L365" s="26" t="s">
        <v>42</v>
      </c>
      <c r="M365" s="27"/>
      <c r="N365" s="52"/>
      <c r="O365" s="26" t="s">
        <v>43</v>
      </c>
      <c r="P365" s="53"/>
      <c r="Q365" s="52"/>
      <c r="R365" s="26" t="s">
        <v>44</v>
      </c>
      <c r="S365" s="53"/>
      <c r="T365" s="51"/>
      <c r="U365" s="51"/>
      <c r="V365" s="51"/>
      <c r="W365" s="28"/>
      <c r="X365" s="26"/>
      <c r="Y365" s="54"/>
      <c r="Z365" s="28"/>
      <c r="AA365" s="26"/>
      <c r="AB365" s="54"/>
      <c r="AC365" s="25"/>
      <c r="AD365" s="26"/>
      <c r="AE365" s="27"/>
    </row>
    <row r="366" customFormat="false" ht="32.2" hidden="false" customHeight="true" outlineLevel="0" collapsed="false">
      <c r="A366" s="30"/>
      <c r="B366" s="30"/>
      <c r="C366" s="49"/>
      <c r="D366" s="30"/>
      <c r="E366" s="30"/>
      <c r="F366" s="34"/>
      <c r="G366" s="24" t="s">
        <v>107</v>
      </c>
      <c r="H366" s="35" t="n">
        <v>32005</v>
      </c>
      <c r="I366" s="36" t="s">
        <v>39</v>
      </c>
      <c r="J366" s="59" t="n">
        <v>2111</v>
      </c>
      <c r="K366" s="35" t="n">
        <v>688.4</v>
      </c>
      <c r="L366" s="60" t="s">
        <v>39</v>
      </c>
      <c r="M366" s="59" t="n">
        <v>316.3</v>
      </c>
      <c r="N366" s="38" t="s">
        <v>519</v>
      </c>
      <c r="O366" s="39"/>
      <c r="P366" s="37"/>
      <c r="Q366" s="35" t="n">
        <v>10120</v>
      </c>
      <c r="R366" s="60" t="s">
        <v>39</v>
      </c>
      <c r="S366" s="37" t="n">
        <v>311.7</v>
      </c>
      <c r="T366" s="35"/>
      <c r="U366" s="39"/>
      <c r="V366" s="37"/>
      <c r="W366" s="35"/>
      <c r="X366" s="39"/>
      <c r="Y366" s="37"/>
      <c r="Z366" s="35"/>
      <c r="AA366" s="39"/>
      <c r="AB366" s="37"/>
      <c r="AC366" s="47"/>
      <c r="AD366" s="36"/>
      <c r="AE366" s="48"/>
    </row>
    <row r="367" customFormat="false" ht="29.85" hidden="false" customHeight="true" outlineLevel="0" collapsed="false">
      <c r="A367" s="55"/>
      <c r="B367" s="55"/>
      <c r="C367" s="56"/>
      <c r="D367" s="55"/>
      <c r="E367" s="55"/>
      <c r="F367" s="57"/>
      <c r="G367" s="24" t="s">
        <v>111</v>
      </c>
      <c r="H367" s="123" t="str">
        <f aca="false">ROUND(H366*81/1000,2)&amp;" ppb"</f>
        <v>2592.41 ppb</v>
      </c>
      <c r="I367" s="36" t="s">
        <v>39</v>
      </c>
      <c r="J367" s="125" t="str">
        <f aca="false">ROUND(J366*81/1000,2)&amp;" ppb"</f>
        <v>170.99 ppb</v>
      </c>
      <c r="K367" s="58"/>
      <c r="L367" s="39"/>
      <c r="M367" s="59"/>
      <c r="N367" s="40"/>
      <c r="O367" s="36"/>
      <c r="P367" s="42"/>
      <c r="Q367" s="123" t="str">
        <f aca="false">ROUND(Q366*246/1000,2)&amp;" ppb"</f>
        <v>2489.52 ppb</v>
      </c>
      <c r="R367" s="36" t="s">
        <v>39</v>
      </c>
      <c r="S367" s="125" t="str">
        <f aca="false">ROUND(S366*246/1000,2)&amp;" ppb"</f>
        <v>76.68 ppb</v>
      </c>
      <c r="T367" s="123"/>
      <c r="U367" s="39"/>
      <c r="V367" s="37"/>
      <c r="W367" s="45"/>
      <c r="X367" s="36"/>
      <c r="Y367" s="46"/>
      <c r="Z367" s="45"/>
      <c r="AA367" s="36"/>
      <c r="AB367" s="46"/>
      <c r="AC367" s="47"/>
      <c r="AD367" s="36"/>
      <c r="AE367" s="48"/>
    </row>
    <row r="368" customFormat="false" ht="34.3" hidden="false" customHeight="true" outlineLevel="0" collapsed="false">
      <c r="A368" s="139" t="s">
        <v>520</v>
      </c>
      <c r="B368" s="62"/>
      <c r="C368" s="136" t="s">
        <v>521</v>
      </c>
      <c r="D368" s="64" t="n">
        <v>3.028</v>
      </c>
      <c r="E368" s="94" t="n">
        <v>230207</v>
      </c>
      <c r="F368" s="66" t="n">
        <v>44964</v>
      </c>
      <c r="G368" s="67" t="s">
        <v>27</v>
      </c>
      <c r="H368" s="25"/>
      <c r="I368" s="26" t="s">
        <v>28</v>
      </c>
      <c r="J368" s="27"/>
      <c r="K368" s="25"/>
      <c r="L368" s="26" t="s">
        <v>29</v>
      </c>
      <c r="M368" s="27"/>
      <c r="N368" s="25"/>
      <c r="O368" s="26" t="s">
        <v>30</v>
      </c>
      <c r="P368" s="27"/>
      <c r="Q368" s="25"/>
      <c r="R368" s="26" t="s">
        <v>31</v>
      </c>
      <c r="S368" s="27"/>
      <c r="T368" s="28"/>
      <c r="U368" s="26" t="s">
        <v>32</v>
      </c>
      <c r="V368" s="27"/>
      <c r="W368" s="25"/>
      <c r="X368" s="26" t="s">
        <v>33</v>
      </c>
      <c r="Y368" s="27"/>
      <c r="Z368" s="25"/>
      <c r="AA368" s="26" t="s">
        <v>34</v>
      </c>
      <c r="AB368" s="27"/>
      <c r="AC368" s="29" t="s">
        <v>35</v>
      </c>
      <c r="AD368" s="29"/>
      <c r="AE368" s="29"/>
    </row>
    <row r="369" customFormat="false" ht="38.45" hidden="false" customHeight="true" outlineLevel="0" collapsed="false">
      <c r="A369" s="68" t="s">
        <v>522</v>
      </c>
      <c r="B369" s="68"/>
      <c r="C369" s="68"/>
      <c r="D369" s="68"/>
      <c r="E369" s="68"/>
      <c r="F369" s="71" t="n">
        <v>44967</v>
      </c>
      <c r="G369" s="67" t="s">
        <v>107</v>
      </c>
      <c r="H369" s="72" t="n">
        <v>8283</v>
      </c>
      <c r="I369" s="73" t="s">
        <v>39</v>
      </c>
      <c r="J369" s="74" t="n">
        <v>237</v>
      </c>
      <c r="K369" s="72" t="n">
        <v>134300</v>
      </c>
      <c r="L369" s="73" t="s">
        <v>39</v>
      </c>
      <c r="M369" s="74" t="n">
        <v>1075</v>
      </c>
      <c r="N369" s="72" t="n">
        <v>400.3</v>
      </c>
      <c r="O369" s="73" t="s">
        <v>39</v>
      </c>
      <c r="P369" s="74" t="n">
        <v>29.82</v>
      </c>
      <c r="Q369" s="72" t="n">
        <v>7601</v>
      </c>
      <c r="R369" s="73" t="s">
        <v>39</v>
      </c>
      <c r="S369" s="74" t="n">
        <v>255.1</v>
      </c>
      <c r="T369" s="72" t="n">
        <v>427590</v>
      </c>
      <c r="U369" s="73" t="s">
        <v>39</v>
      </c>
      <c r="V369" s="74" t="n">
        <v>22210</v>
      </c>
      <c r="W369" s="72" t="n">
        <v>4436</v>
      </c>
      <c r="X369" s="91" t="s">
        <v>39</v>
      </c>
      <c r="Y369" s="74" t="n">
        <v>257.7</v>
      </c>
      <c r="Z369" s="96" t="s">
        <v>523</v>
      </c>
      <c r="AA369" s="91"/>
      <c r="AB369" s="74"/>
      <c r="AC369" s="78"/>
      <c r="AD369" s="78"/>
      <c r="AE369" s="78"/>
    </row>
    <row r="370" customFormat="false" ht="33.75" hidden="false" customHeight="true" outlineLevel="0" collapsed="false">
      <c r="A370" s="68"/>
      <c r="B370" s="68"/>
      <c r="C370" s="68"/>
      <c r="D370" s="68"/>
      <c r="E370" s="68"/>
      <c r="F370" s="71"/>
      <c r="G370" s="67" t="s">
        <v>111</v>
      </c>
      <c r="H370" s="131" t="str">
        <f aca="false">ROUND(H369*81/1000,2)&amp;" ppb"</f>
        <v>670.92 ppb</v>
      </c>
      <c r="I370" s="73" t="s">
        <v>39</v>
      </c>
      <c r="J370" s="132" t="str">
        <f aca="false">ROUND(J369*81/1000,2)&amp;" ppb"</f>
        <v>19.2 ppb</v>
      </c>
      <c r="K370" s="131" t="str">
        <f aca="false">ROUND(K369*81/1000,2)&amp;" ppb"</f>
        <v>10878.3 ppb</v>
      </c>
      <c r="L370" s="73" t="s">
        <v>39</v>
      </c>
      <c r="M370" s="132" t="str">
        <f aca="false">ROUND(M369*81/1000,2)&amp;" ppb"</f>
        <v>87.08 ppb</v>
      </c>
      <c r="N370" s="131" t="str">
        <f aca="false">ROUND(N369*1760/1000,2)&amp;" ppb"</f>
        <v>704.53 ppb</v>
      </c>
      <c r="O370" s="73" t="s">
        <v>39</v>
      </c>
      <c r="P370" s="132" t="str">
        <f aca="false">ROUND(P369*1760/1000,2)&amp;" ppb"</f>
        <v>52.48 ppb</v>
      </c>
      <c r="Q370" s="131" t="str">
        <f aca="false">ROUND(Q369*246/1000,2)&amp;" ppb"</f>
        <v>1869.85 ppb</v>
      </c>
      <c r="R370" s="73" t="s">
        <v>39</v>
      </c>
      <c r="S370" s="132" t="str">
        <f aca="false">ROUND(S369*246/1000,2)&amp;" ppb"</f>
        <v>62.75 ppb</v>
      </c>
      <c r="T370" s="131" t="str">
        <f aca="false">ROUND(T369*32300/1000000,2)&amp;" ppm"</f>
        <v>13811.16 ppm</v>
      </c>
      <c r="U370" s="73" t="s">
        <v>39</v>
      </c>
      <c r="V370" s="132" t="str">
        <f aca="false">ROUND(V369*32300/1000000,2)&amp;" ppm"</f>
        <v>717.38 ppm</v>
      </c>
      <c r="W370" s="79"/>
      <c r="X370" s="73"/>
      <c r="Y370" s="80"/>
      <c r="Z370" s="79"/>
      <c r="AA370" s="73"/>
      <c r="AB370" s="80"/>
      <c r="AC370" s="82"/>
      <c r="AD370" s="73"/>
      <c r="AE370" s="83"/>
    </row>
    <row r="371" customFormat="false" ht="32.35" hidden="false" customHeight="true" outlineLevel="0" collapsed="false">
      <c r="A371" s="68"/>
      <c r="B371" s="68"/>
      <c r="C371" s="84"/>
      <c r="D371" s="68"/>
      <c r="E371" s="68"/>
      <c r="F371" s="71"/>
      <c r="G371" s="85" t="s">
        <v>27</v>
      </c>
      <c r="H371" s="51" t="s">
        <v>41</v>
      </c>
      <c r="I371" s="51"/>
      <c r="J371" s="51"/>
      <c r="K371" s="25"/>
      <c r="L371" s="26" t="s">
        <v>42</v>
      </c>
      <c r="M371" s="27"/>
      <c r="N371" s="52"/>
      <c r="O371" s="26" t="s">
        <v>43</v>
      </c>
      <c r="P371" s="53"/>
      <c r="Q371" s="52"/>
      <c r="R371" s="26" t="s">
        <v>44</v>
      </c>
      <c r="S371" s="53"/>
      <c r="T371" s="51"/>
      <c r="U371" s="51"/>
      <c r="V371" s="51"/>
      <c r="W371" s="28"/>
      <c r="X371" s="26"/>
      <c r="Y371" s="54"/>
      <c r="Z371" s="28"/>
      <c r="AA371" s="26"/>
      <c r="AB371" s="54"/>
      <c r="AC371" s="25"/>
      <c r="AD371" s="26"/>
      <c r="AE371" s="27"/>
    </row>
    <row r="372" customFormat="false" ht="32.2" hidden="false" customHeight="true" outlineLevel="0" collapsed="false">
      <c r="A372" s="68"/>
      <c r="B372" s="68"/>
      <c r="C372" s="84"/>
      <c r="D372" s="68"/>
      <c r="E372" s="68"/>
      <c r="F372" s="71"/>
      <c r="G372" s="67" t="s">
        <v>107</v>
      </c>
      <c r="H372" s="72" t="n">
        <v>43942</v>
      </c>
      <c r="I372" s="73" t="s">
        <v>39</v>
      </c>
      <c r="J372" s="90" t="n">
        <v>2893</v>
      </c>
      <c r="K372" s="72" t="n">
        <v>1379.3</v>
      </c>
      <c r="L372" s="91" t="s">
        <v>39</v>
      </c>
      <c r="M372" s="90" t="n">
        <v>459.3</v>
      </c>
      <c r="N372" s="72" t="n">
        <v>62.212</v>
      </c>
      <c r="O372" s="91" t="s">
        <v>39</v>
      </c>
      <c r="P372" s="74" t="n">
        <v>53.26</v>
      </c>
      <c r="Q372" s="72" t="n">
        <v>7718</v>
      </c>
      <c r="R372" s="91" t="s">
        <v>39</v>
      </c>
      <c r="S372" s="74" t="n">
        <v>310.9</v>
      </c>
      <c r="T372" s="72"/>
      <c r="U372" s="91"/>
      <c r="V372" s="74"/>
      <c r="W372" s="72"/>
      <c r="X372" s="91"/>
      <c r="Y372" s="74"/>
      <c r="Z372" s="72"/>
      <c r="AA372" s="91"/>
      <c r="AB372" s="74"/>
      <c r="AC372" s="82"/>
      <c r="AD372" s="73"/>
      <c r="AE372" s="83"/>
    </row>
    <row r="373" customFormat="false" ht="29.85" hidden="false" customHeight="true" outlineLevel="0" collapsed="false">
      <c r="A373" s="86"/>
      <c r="B373" s="86"/>
      <c r="C373" s="87"/>
      <c r="D373" s="86"/>
      <c r="E373" s="86"/>
      <c r="F373" s="88"/>
      <c r="G373" s="67" t="s">
        <v>111</v>
      </c>
      <c r="H373" s="131" t="str">
        <f aca="false">ROUND(H372*81/1000,2)&amp;" ppb"</f>
        <v>3559.3 ppb</v>
      </c>
      <c r="I373" s="73" t="s">
        <v>39</v>
      </c>
      <c r="J373" s="132" t="str">
        <f aca="false">ROUND(J372*81/1000,2)&amp;" ppb"</f>
        <v>234.33 ppb</v>
      </c>
      <c r="K373" s="89"/>
      <c r="L373" s="91"/>
      <c r="M373" s="90"/>
      <c r="N373" s="75"/>
      <c r="O373" s="73"/>
      <c r="P373" s="77"/>
      <c r="Q373" s="131" t="str">
        <f aca="false">ROUND(Q372*246/1000,2)&amp;" ppb"</f>
        <v>1898.63 ppb</v>
      </c>
      <c r="R373" s="73" t="s">
        <v>39</v>
      </c>
      <c r="S373" s="132" t="str">
        <f aca="false">ROUND(S372*246/1000,2)&amp;" ppb"</f>
        <v>76.48 ppb</v>
      </c>
      <c r="T373" s="131"/>
      <c r="U373" s="91"/>
      <c r="V373" s="74"/>
      <c r="W373" s="79"/>
      <c r="X373" s="73"/>
      <c r="Y373" s="80"/>
      <c r="Z373" s="79"/>
      <c r="AA373" s="73"/>
      <c r="AB373" s="80"/>
      <c r="AC373" s="82"/>
      <c r="AD373" s="73"/>
      <c r="AE373" s="83"/>
    </row>
    <row r="374" customFormat="false" ht="34.3" hidden="false" customHeight="true" outlineLevel="0" collapsed="false">
      <c r="A374" s="138" t="s">
        <v>524</v>
      </c>
      <c r="B374" s="20"/>
      <c r="C374" s="135" t="s">
        <v>525</v>
      </c>
      <c r="D374" s="21" t="n">
        <v>2.875</v>
      </c>
      <c r="E374" s="92" t="n">
        <v>230210</v>
      </c>
      <c r="F374" s="23" t="n">
        <v>44967</v>
      </c>
      <c r="G374" s="24" t="s">
        <v>27</v>
      </c>
      <c r="H374" s="25"/>
      <c r="I374" s="26" t="s">
        <v>28</v>
      </c>
      <c r="J374" s="27"/>
      <c r="K374" s="25"/>
      <c r="L374" s="26" t="s">
        <v>29</v>
      </c>
      <c r="M374" s="27"/>
      <c r="N374" s="25"/>
      <c r="O374" s="26" t="s">
        <v>30</v>
      </c>
      <c r="P374" s="27"/>
      <c r="Q374" s="25"/>
      <c r="R374" s="26" t="s">
        <v>31</v>
      </c>
      <c r="S374" s="27"/>
      <c r="T374" s="28"/>
      <c r="U374" s="26" t="s">
        <v>32</v>
      </c>
      <c r="V374" s="27"/>
      <c r="W374" s="25"/>
      <c r="X374" s="26" t="s">
        <v>33</v>
      </c>
      <c r="Y374" s="27"/>
      <c r="Z374" s="25"/>
      <c r="AA374" s="26" t="s">
        <v>34</v>
      </c>
      <c r="AB374" s="27"/>
      <c r="AC374" s="29" t="s">
        <v>35</v>
      </c>
      <c r="AD374" s="29"/>
      <c r="AE374" s="29"/>
    </row>
    <row r="375" customFormat="false" ht="38.45" hidden="false" customHeight="true" outlineLevel="0" collapsed="false">
      <c r="A375" s="30" t="s">
        <v>526</v>
      </c>
      <c r="B375" s="30"/>
      <c r="C375" s="30"/>
      <c r="D375" s="30"/>
      <c r="E375" s="30"/>
      <c r="F375" s="34" t="n">
        <v>44970</v>
      </c>
      <c r="G375" s="24" t="s">
        <v>107</v>
      </c>
      <c r="H375" s="35" t="n">
        <v>7880</v>
      </c>
      <c r="I375" s="36" t="s">
        <v>39</v>
      </c>
      <c r="J375" s="37" t="n">
        <v>223.1</v>
      </c>
      <c r="K375" s="35" t="n">
        <v>14380</v>
      </c>
      <c r="L375" s="36" t="s">
        <v>39</v>
      </c>
      <c r="M375" s="37" t="n">
        <v>1170</v>
      </c>
      <c r="N375" s="35" t="n">
        <v>397.8</v>
      </c>
      <c r="O375" s="36" t="s">
        <v>39</v>
      </c>
      <c r="P375" s="37" t="n">
        <v>30.81</v>
      </c>
      <c r="Q375" s="35" t="n">
        <v>10590</v>
      </c>
      <c r="R375" s="36" t="s">
        <v>39</v>
      </c>
      <c r="S375" s="37" t="n">
        <v>329.6</v>
      </c>
      <c r="T375" s="35" t="n">
        <v>505920</v>
      </c>
      <c r="U375" s="36" t="s">
        <v>39</v>
      </c>
      <c r="V375" s="37" t="n">
        <v>26140</v>
      </c>
      <c r="W375" s="35" t="n">
        <v>3988.9</v>
      </c>
      <c r="X375" s="60" t="s">
        <v>39</v>
      </c>
      <c r="Y375" s="37" t="n">
        <v>232.5</v>
      </c>
      <c r="Z375" s="38" t="s">
        <v>527</v>
      </c>
      <c r="AA375" s="39"/>
      <c r="AB375" s="37"/>
      <c r="AC375" s="43"/>
      <c r="AD375" s="43"/>
      <c r="AE375" s="43"/>
    </row>
    <row r="376" customFormat="false" ht="33.75" hidden="false" customHeight="true" outlineLevel="0" collapsed="false">
      <c r="A376" s="30"/>
      <c r="B376" s="30"/>
      <c r="C376" s="30"/>
      <c r="D376" s="30"/>
      <c r="E376" s="30"/>
      <c r="F376" s="34"/>
      <c r="G376" s="24" t="s">
        <v>111</v>
      </c>
      <c r="H376" s="123" t="str">
        <f aca="false">ROUND(H375*81/1000,2)&amp;" ppb"</f>
        <v>638.28 ppb</v>
      </c>
      <c r="I376" s="36" t="s">
        <v>39</v>
      </c>
      <c r="J376" s="125" t="str">
        <f aca="false">ROUND(J375*81/1000,2)&amp;" ppb"</f>
        <v>18.07 ppb</v>
      </c>
      <c r="K376" s="123" t="str">
        <f aca="false">ROUND(K375*81/1000,2)&amp;" ppb"</f>
        <v>1164.78 ppb</v>
      </c>
      <c r="L376" s="36" t="s">
        <v>39</v>
      </c>
      <c r="M376" s="125" t="str">
        <f aca="false">ROUND(M375*81/1000,2)&amp;" ppb"</f>
        <v>94.77 ppb</v>
      </c>
      <c r="N376" s="123" t="str">
        <f aca="false">ROUND(N375*1760/1000,2)&amp;" ppb"</f>
        <v>700.13 ppb</v>
      </c>
      <c r="O376" s="36" t="s">
        <v>39</v>
      </c>
      <c r="P376" s="125" t="str">
        <f aca="false">ROUND(P375*1760/1000,2)&amp;" ppb"</f>
        <v>54.23 ppb</v>
      </c>
      <c r="Q376" s="123" t="str">
        <f aca="false">ROUND(Q375*246/1000,2)&amp;" ppb"</f>
        <v>2605.14 ppb</v>
      </c>
      <c r="R376" s="36" t="s">
        <v>39</v>
      </c>
      <c r="S376" s="125" t="str">
        <f aca="false">ROUND(S375*246/1000,2)&amp;" ppb"</f>
        <v>81.08 ppb</v>
      </c>
      <c r="T376" s="123" t="str">
        <f aca="false">ROUND(T375*32300/1000000,2)&amp;" ppm"</f>
        <v>16341.22 ppm</v>
      </c>
      <c r="U376" s="36" t="s">
        <v>39</v>
      </c>
      <c r="V376" s="125" t="str">
        <f aca="false">ROUND(V375*32300/1000000,2)&amp;" ppm"</f>
        <v>844.32 ppm</v>
      </c>
      <c r="W376" s="45"/>
      <c r="X376" s="36"/>
      <c r="Y376" s="46"/>
      <c r="Z376" s="45"/>
      <c r="AA376" s="36"/>
      <c r="AB376" s="46"/>
      <c r="AC376" s="47"/>
      <c r="AD376" s="36"/>
      <c r="AE376" s="48"/>
    </row>
    <row r="377" customFormat="false" ht="32.35" hidden="false" customHeight="true" outlineLevel="0" collapsed="false">
      <c r="A377" s="30"/>
      <c r="B377" s="30"/>
      <c r="C377" s="49"/>
      <c r="D377" s="30"/>
      <c r="E377" s="30"/>
      <c r="F377" s="34"/>
      <c r="G377" s="50" t="s">
        <v>27</v>
      </c>
      <c r="H377" s="51" t="s">
        <v>41</v>
      </c>
      <c r="I377" s="51"/>
      <c r="J377" s="51"/>
      <c r="K377" s="25"/>
      <c r="L377" s="26" t="s">
        <v>42</v>
      </c>
      <c r="M377" s="27"/>
      <c r="N377" s="52"/>
      <c r="O377" s="26" t="s">
        <v>43</v>
      </c>
      <c r="P377" s="53"/>
      <c r="Q377" s="52"/>
      <c r="R377" s="26" t="s">
        <v>44</v>
      </c>
      <c r="S377" s="53"/>
      <c r="T377" s="51"/>
      <c r="U377" s="51"/>
      <c r="V377" s="51"/>
      <c r="W377" s="28"/>
      <c r="X377" s="26"/>
      <c r="Y377" s="54"/>
      <c r="Z377" s="28"/>
      <c r="AA377" s="26"/>
      <c r="AB377" s="54"/>
      <c r="AC377" s="25"/>
      <c r="AD377" s="26"/>
      <c r="AE377" s="27"/>
    </row>
    <row r="378" customFormat="false" ht="32.2" hidden="false" customHeight="true" outlineLevel="0" collapsed="false">
      <c r="A378" s="30"/>
      <c r="B378" s="30"/>
      <c r="C378" s="49"/>
      <c r="D378" s="30"/>
      <c r="E378" s="30"/>
      <c r="F378" s="34"/>
      <c r="G378" s="24" t="s">
        <v>107</v>
      </c>
      <c r="H378" s="35" t="n">
        <v>45284</v>
      </c>
      <c r="I378" s="36" t="s">
        <v>39</v>
      </c>
      <c r="J378" s="59" t="n">
        <v>3042</v>
      </c>
      <c r="K378" s="35" t="n">
        <v>950.1</v>
      </c>
      <c r="L378" s="60" t="s">
        <v>39</v>
      </c>
      <c r="M378" s="59" t="n">
        <v>432.7</v>
      </c>
      <c r="N378" s="35" t="n">
        <v>98.74</v>
      </c>
      <c r="O378" s="60" t="s">
        <v>39</v>
      </c>
      <c r="P378" s="37" t="n">
        <v>55.25</v>
      </c>
      <c r="Q378" s="35" t="n">
        <v>11220</v>
      </c>
      <c r="R378" s="60" t="s">
        <v>39</v>
      </c>
      <c r="S378" s="37" t="n">
        <v>383.9</v>
      </c>
      <c r="T378" s="35"/>
      <c r="U378" s="39"/>
      <c r="V378" s="37"/>
      <c r="W378" s="35"/>
      <c r="X378" s="39"/>
      <c r="Y378" s="37"/>
      <c r="Z378" s="35"/>
      <c r="AA378" s="39"/>
      <c r="AB378" s="37"/>
      <c r="AC378" s="47"/>
      <c r="AD378" s="36"/>
      <c r="AE378" s="48"/>
    </row>
    <row r="379" customFormat="false" ht="29.85" hidden="false" customHeight="true" outlineLevel="0" collapsed="false">
      <c r="A379" s="55"/>
      <c r="B379" s="55"/>
      <c r="C379" s="56"/>
      <c r="D379" s="55"/>
      <c r="E379" s="55"/>
      <c r="F379" s="57"/>
      <c r="G379" s="24" t="s">
        <v>111</v>
      </c>
      <c r="H379" s="123" t="str">
        <f aca="false">ROUND(H378*81/1000,2)&amp;" ppb"</f>
        <v>3668 ppb</v>
      </c>
      <c r="I379" s="36" t="s">
        <v>39</v>
      </c>
      <c r="J379" s="125" t="str">
        <f aca="false">ROUND(J378*81/1000,2)&amp;" ppb"</f>
        <v>246.4 ppb</v>
      </c>
      <c r="K379" s="58"/>
      <c r="L379" s="39"/>
      <c r="M379" s="59"/>
      <c r="N379" s="40"/>
      <c r="O379" s="36"/>
      <c r="P379" s="42"/>
      <c r="Q379" s="123" t="str">
        <f aca="false">ROUND(Q378*246/1000,2)&amp;" ppb"</f>
        <v>2760.12 ppb</v>
      </c>
      <c r="R379" s="36" t="s">
        <v>39</v>
      </c>
      <c r="S379" s="125" t="str">
        <f aca="false">ROUND(S378*246/1000,2)&amp;" ppb"</f>
        <v>94.44 ppb</v>
      </c>
      <c r="T379" s="123"/>
      <c r="U379" s="39"/>
      <c r="V379" s="37"/>
      <c r="W379" s="45"/>
      <c r="X379" s="36"/>
      <c r="Y379" s="46"/>
      <c r="Z379" s="45"/>
      <c r="AA379" s="36"/>
      <c r="AB379" s="46"/>
      <c r="AC379" s="47"/>
      <c r="AD379" s="36"/>
      <c r="AE379" s="48"/>
    </row>
    <row r="380" customFormat="false" ht="34.3" hidden="false" customHeight="true" outlineLevel="0" collapsed="false">
      <c r="A380" s="139" t="s">
        <v>528</v>
      </c>
      <c r="B380" s="62"/>
      <c r="C380" s="136" t="s">
        <v>529</v>
      </c>
      <c r="D380" s="64" t="n">
        <v>3.896</v>
      </c>
      <c r="E380" s="94" t="n">
        <v>230213</v>
      </c>
      <c r="F380" s="66" t="n">
        <v>44970</v>
      </c>
      <c r="G380" s="67" t="s">
        <v>27</v>
      </c>
      <c r="H380" s="25"/>
      <c r="I380" s="26" t="s">
        <v>28</v>
      </c>
      <c r="J380" s="27"/>
      <c r="K380" s="25"/>
      <c r="L380" s="26" t="s">
        <v>29</v>
      </c>
      <c r="M380" s="27"/>
      <c r="N380" s="25"/>
      <c r="O380" s="26" t="s">
        <v>30</v>
      </c>
      <c r="P380" s="27"/>
      <c r="Q380" s="25"/>
      <c r="R380" s="26" t="s">
        <v>31</v>
      </c>
      <c r="S380" s="27"/>
      <c r="T380" s="28"/>
      <c r="U380" s="26" t="s">
        <v>32</v>
      </c>
      <c r="V380" s="27"/>
      <c r="W380" s="25"/>
      <c r="X380" s="26" t="s">
        <v>33</v>
      </c>
      <c r="Y380" s="27"/>
      <c r="Z380" s="25"/>
      <c r="AA380" s="26" t="s">
        <v>34</v>
      </c>
      <c r="AB380" s="27"/>
      <c r="AC380" s="29" t="s">
        <v>35</v>
      </c>
      <c r="AD380" s="29"/>
      <c r="AE380" s="29"/>
    </row>
    <row r="381" customFormat="false" ht="38.45" hidden="false" customHeight="true" outlineLevel="0" collapsed="false">
      <c r="A381" s="68" t="s">
        <v>530</v>
      </c>
      <c r="B381" s="68"/>
      <c r="C381" s="68"/>
      <c r="D381" s="68"/>
      <c r="E381" s="68"/>
      <c r="F381" s="71" t="n">
        <v>44974</v>
      </c>
      <c r="G381" s="67" t="s">
        <v>107</v>
      </c>
      <c r="H381" s="72" t="n">
        <v>10030</v>
      </c>
      <c r="I381" s="73" t="s">
        <v>39</v>
      </c>
      <c r="J381" s="74" t="n">
        <v>251.9</v>
      </c>
      <c r="K381" s="72" t="n">
        <v>22010</v>
      </c>
      <c r="L381" s="73" t="s">
        <v>39</v>
      </c>
      <c r="M381" s="74" t="n">
        <v>1452</v>
      </c>
      <c r="N381" s="72" t="n">
        <v>626.2</v>
      </c>
      <c r="O381" s="73" t="s">
        <v>39</v>
      </c>
      <c r="P381" s="74" t="n">
        <v>30.12</v>
      </c>
      <c r="Q381" s="72" t="n">
        <v>15910</v>
      </c>
      <c r="R381" s="73" t="s">
        <v>39</v>
      </c>
      <c r="S381" s="74" t="n">
        <v>435.9</v>
      </c>
      <c r="T381" s="72" t="n">
        <v>423840</v>
      </c>
      <c r="U381" s="73" t="s">
        <v>39</v>
      </c>
      <c r="V381" s="74" t="n">
        <v>21850</v>
      </c>
      <c r="W381" s="72" t="n">
        <v>2877.4</v>
      </c>
      <c r="X381" s="91" t="s">
        <v>39</v>
      </c>
      <c r="Y381" s="74" t="n">
        <v>168.3</v>
      </c>
      <c r="Z381" s="72" t="n">
        <v>17.36</v>
      </c>
      <c r="AA381" s="91" t="s">
        <v>39</v>
      </c>
      <c r="AB381" s="74" t="n">
        <v>42.64</v>
      </c>
      <c r="AC381" s="78"/>
      <c r="AD381" s="78"/>
      <c r="AE381" s="78"/>
    </row>
    <row r="382" customFormat="false" ht="33.75" hidden="false" customHeight="true" outlineLevel="0" collapsed="false">
      <c r="A382" s="68"/>
      <c r="B382" s="68"/>
      <c r="C382" s="68"/>
      <c r="D382" s="68"/>
      <c r="E382" s="68"/>
      <c r="F382" s="71"/>
      <c r="G382" s="67" t="s">
        <v>111</v>
      </c>
      <c r="H382" s="131" t="str">
        <f aca="false">ROUND(H381*81/1000,2)&amp;" ppb"</f>
        <v>812.43 ppb</v>
      </c>
      <c r="I382" s="73" t="s">
        <v>39</v>
      </c>
      <c r="J382" s="132" t="str">
        <f aca="false">ROUND(J381*81/1000,2)&amp;" ppb"</f>
        <v>20.4 ppb</v>
      </c>
      <c r="K382" s="131" t="str">
        <f aca="false">ROUND(K381*81/1000,2)&amp;" ppb"</f>
        <v>1782.81 ppb</v>
      </c>
      <c r="L382" s="73" t="s">
        <v>39</v>
      </c>
      <c r="M382" s="132" t="str">
        <f aca="false">ROUND(M381*81/1000,2)&amp;" ppb"</f>
        <v>117.61 ppb</v>
      </c>
      <c r="N382" s="131" t="str">
        <f aca="false">ROUND(N381*1760/1000,2)&amp;" ppb"</f>
        <v>1102.11 ppb</v>
      </c>
      <c r="O382" s="73" t="s">
        <v>39</v>
      </c>
      <c r="P382" s="132" t="str">
        <f aca="false">ROUND(P381*1760/1000,2)&amp;" ppb"</f>
        <v>53.01 ppb</v>
      </c>
      <c r="Q382" s="131" t="str">
        <f aca="false">ROUND(Q381*246/1000,2)&amp;" ppb"</f>
        <v>3913.86 ppb</v>
      </c>
      <c r="R382" s="73" t="s">
        <v>39</v>
      </c>
      <c r="S382" s="132" t="str">
        <f aca="false">ROUND(S381*246/1000,2)&amp;" ppb"</f>
        <v>107.23 ppb</v>
      </c>
      <c r="T382" s="131" t="str">
        <f aca="false">ROUND(T381*32300/1000000,2)&amp;" ppm"</f>
        <v>13690.03 ppm</v>
      </c>
      <c r="U382" s="73" t="s">
        <v>39</v>
      </c>
      <c r="V382" s="132" t="str">
        <f aca="false">ROUND(V381*32300/1000000,2)&amp;" ppm"</f>
        <v>705.76 ppm</v>
      </c>
      <c r="W382" s="79"/>
      <c r="X382" s="73"/>
      <c r="Y382" s="80"/>
      <c r="Z382" s="79"/>
      <c r="AA382" s="73"/>
      <c r="AB382" s="80"/>
      <c r="AC382" s="82"/>
      <c r="AD382" s="73"/>
      <c r="AE382" s="83"/>
    </row>
    <row r="383" customFormat="false" ht="32.35" hidden="false" customHeight="true" outlineLevel="0" collapsed="false">
      <c r="A383" s="68"/>
      <c r="B383" s="68"/>
      <c r="C383" s="84"/>
      <c r="D383" s="68"/>
      <c r="E383" s="68"/>
      <c r="F383" s="71"/>
      <c r="G383" s="85" t="s">
        <v>27</v>
      </c>
      <c r="H383" s="51" t="s">
        <v>41</v>
      </c>
      <c r="I383" s="51"/>
      <c r="J383" s="51"/>
      <c r="K383" s="25"/>
      <c r="L383" s="26" t="s">
        <v>42</v>
      </c>
      <c r="M383" s="27"/>
      <c r="N383" s="52"/>
      <c r="O383" s="26" t="s">
        <v>43</v>
      </c>
      <c r="P383" s="53"/>
      <c r="Q383" s="52"/>
      <c r="R383" s="26" t="s">
        <v>44</v>
      </c>
      <c r="S383" s="53"/>
      <c r="T383" s="51"/>
      <c r="U383" s="51"/>
      <c r="V383" s="51"/>
      <c r="W383" s="28"/>
      <c r="X383" s="26"/>
      <c r="Y383" s="54"/>
      <c r="Z383" s="28"/>
      <c r="AA383" s="26"/>
      <c r="AB383" s="54"/>
      <c r="AC383" s="25"/>
      <c r="AD383" s="26"/>
      <c r="AE383" s="27"/>
    </row>
    <row r="384" customFormat="false" ht="32.2" hidden="false" customHeight="true" outlineLevel="0" collapsed="false">
      <c r="A384" s="68"/>
      <c r="B384" s="68"/>
      <c r="C384" s="84"/>
      <c r="D384" s="68"/>
      <c r="E384" s="68"/>
      <c r="F384" s="71"/>
      <c r="G384" s="67" t="s">
        <v>107</v>
      </c>
      <c r="H384" s="72" t="n">
        <v>40755</v>
      </c>
      <c r="I384" s="73" t="s">
        <v>39</v>
      </c>
      <c r="J384" s="90" t="n">
        <v>2620</v>
      </c>
      <c r="K384" s="72" t="n">
        <v>375.69</v>
      </c>
      <c r="L384" s="91" t="s">
        <v>39</v>
      </c>
      <c r="M384" s="90" t="n">
        <v>362.2</v>
      </c>
      <c r="N384" s="72" t="n">
        <v>97.253</v>
      </c>
      <c r="O384" s="91" t="s">
        <v>39</v>
      </c>
      <c r="P384" s="74" t="n">
        <v>45.84</v>
      </c>
      <c r="Q384" s="72" t="n">
        <v>15550</v>
      </c>
      <c r="R384" s="91" t="s">
        <v>39</v>
      </c>
      <c r="S384" s="74" t="n">
        <v>453.1</v>
      </c>
      <c r="T384" s="72"/>
      <c r="U384" s="91"/>
      <c r="V384" s="74"/>
      <c r="W384" s="72"/>
      <c r="X384" s="91"/>
      <c r="Y384" s="74"/>
      <c r="Z384" s="72"/>
      <c r="AA384" s="91"/>
      <c r="AB384" s="74"/>
      <c r="AC384" s="82"/>
      <c r="AD384" s="73"/>
      <c r="AE384" s="83"/>
    </row>
    <row r="385" customFormat="false" ht="29.85" hidden="false" customHeight="true" outlineLevel="0" collapsed="false">
      <c r="A385" s="86"/>
      <c r="B385" s="86"/>
      <c r="C385" s="87"/>
      <c r="D385" s="86"/>
      <c r="E385" s="86"/>
      <c r="F385" s="88"/>
      <c r="G385" s="67" t="s">
        <v>111</v>
      </c>
      <c r="H385" s="131" t="str">
        <f aca="false">ROUND(H384*81/1000,2)&amp;" ppb"</f>
        <v>3301.16 ppb</v>
      </c>
      <c r="I385" s="73" t="s">
        <v>39</v>
      </c>
      <c r="J385" s="132" t="str">
        <f aca="false">ROUND(J384*81/1000,2)&amp;" ppb"</f>
        <v>212.22 ppb</v>
      </c>
      <c r="K385" s="89"/>
      <c r="L385" s="91"/>
      <c r="M385" s="90"/>
      <c r="N385" s="75"/>
      <c r="O385" s="73"/>
      <c r="P385" s="77"/>
      <c r="Q385" s="131" t="str">
        <f aca="false">ROUND(Q384*246/1000,2)&amp;" ppb"</f>
        <v>3825.3 ppb</v>
      </c>
      <c r="R385" s="73" t="s">
        <v>39</v>
      </c>
      <c r="S385" s="132" t="str">
        <f aca="false">ROUND(S384*246/1000,2)&amp;" ppb"</f>
        <v>111.46 ppb</v>
      </c>
      <c r="T385" s="131"/>
      <c r="U385" s="91"/>
      <c r="V385" s="74"/>
      <c r="W385" s="79"/>
      <c r="X385" s="73"/>
      <c r="Y385" s="80"/>
      <c r="Z385" s="79"/>
      <c r="AA385" s="73"/>
      <c r="AB385" s="80"/>
      <c r="AC385" s="82"/>
      <c r="AD385" s="73"/>
      <c r="AE385" s="83"/>
    </row>
    <row r="386" customFormat="false" ht="34.3" hidden="false" customHeight="true" outlineLevel="0" collapsed="false">
      <c r="A386" s="138" t="s">
        <v>531</v>
      </c>
      <c r="B386" s="20"/>
      <c r="C386" s="135" t="s">
        <v>532</v>
      </c>
      <c r="D386" s="21" t="n">
        <v>3.951</v>
      </c>
      <c r="E386" s="92" t="n">
        <v>230217</v>
      </c>
      <c r="F386" s="23" t="n">
        <v>44974</v>
      </c>
      <c r="G386" s="24" t="s">
        <v>27</v>
      </c>
      <c r="H386" s="25"/>
      <c r="I386" s="26" t="s">
        <v>28</v>
      </c>
      <c r="J386" s="27"/>
      <c r="K386" s="25"/>
      <c r="L386" s="26" t="s">
        <v>29</v>
      </c>
      <c r="M386" s="27"/>
      <c r="N386" s="25"/>
      <c r="O386" s="26" t="s">
        <v>30</v>
      </c>
      <c r="P386" s="27"/>
      <c r="Q386" s="25"/>
      <c r="R386" s="26" t="s">
        <v>31</v>
      </c>
      <c r="S386" s="27"/>
      <c r="T386" s="28"/>
      <c r="U386" s="26" t="s">
        <v>32</v>
      </c>
      <c r="V386" s="27"/>
      <c r="W386" s="25"/>
      <c r="X386" s="26" t="s">
        <v>33</v>
      </c>
      <c r="Y386" s="27"/>
      <c r="Z386" s="25"/>
      <c r="AA386" s="26" t="s">
        <v>34</v>
      </c>
      <c r="AB386" s="27"/>
      <c r="AC386" s="29" t="s">
        <v>35</v>
      </c>
      <c r="AD386" s="29"/>
      <c r="AE386" s="29"/>
    </row>
    <row r="387" customFormat="false" ht="38.45" hidden="false" customHeight="true" outlineLevel="0" collapsed="false">
      <c r="A387" s="30" t="s">
        <v>533</v>
      </c>
      <c r="B387" s="30"/>
      <c r="C387" s="30"/>
      <c r="D387" s="30"/>
      <c r="E387" s="30"/>
      <c r="F387" s="34" t="n">
        <v>44978</v>
      </c>
      <c r="G387" s="24" t="s">
        <v>107</v>
      </c>
      <c r="H387" s="35" t="n">
        <v>12440</v>
      </c>
      <c r="I387" s="36" t="s">
        <v>39</v>
      </c>
      <c r="J387" s="37" t="n">
        <v>319</v>
      </c>
      <c r="K387" s="35" t="n">
        <v>18000</v>
      </c>
      <c r="L387" s="36" t="s">
        <v>39</v>
      </c>
      <c r="M387" s="37" t="n">
        <v>1345</v>
      </c>
      <c r="N387" s="35" t="n">
        <v>734.2</v>
      </c>
      <c r="O387" s="36" t="s">
        <v>39</v>
      </c>
      <c r="P387" s="37" t="n">
        <v>36.33</v>
      </c>
      <c r="Q387" s="35" t="n">
        <v>14220</v>
      </c>
      <c r="R387" s="36" t="s">
        <v>39</v>
      </c>
      <c r="S387" s="37" t="n">
        <v>419</v>
      </c>
      <c r="T387" s="35" t="n">
        <v>261260</v>
      </c>
      <c r="U387" s="36" t="s">
        <v>39</v>
      </c>
      <c r="V387" s="37" t="n">
        <v>13690</v>
      </c>
      <c r="W387" s="35" t="n">
        <v>8746.1</v>
      </c>
      <c r="X387" s="60" t="s">
        <v>39</v>
      </c>
      <c r="Y387" s="37" t="n">
        <v>470.4</v>
      </c>
      <c r="Z387" s="35" t="n">
        <v>84.55</v>
      </c>
      <c r="AA387" s="60" t="s">
        <v>39</v>
      </c>
      <c r="AB387" s="37" t="n">
        <v>46.79</v>
      </c>
      <c r="AC387" s="43"/>
      <c r="AD387" s="43"/>
      <c r="AE387" s="43"/>
    </row>
    <row r="388" customFormat="false" ht="33.75" hidden="false" customHeight="true" outlineLevel="0" collapsed="false">
      <c r="A388" s="30"/>
      <c r="B388" s="30"/>
      <c r="C388" s="30"/>
      <c r="D388" s="30"/>
      <c r="E388" s="30"/>
      <c r="F388" s="34"/>
      <c r="G388" s="24" t="s">
        <v>111</v>
      </c>
      <c r="H388" s="123" t="str">
        <f aca="false">ROUND(H387*81/1000,2)&amp;" ppb"</f>
        <v>1007.64 ppb</v>
      </c>
      <c r="I388" s="36" t="s">
        <v>39</v>
      </c>
      <c r="J388" s="125" t="str">
        <f aca="false">ROUND(J387*81/1000,2)&amp;" ppb"</f>
        <v>25.84 ppb</v>
      </c>
      <c r="K388" s="123" t="str">
        <f aca="false">ROUND(K387*81/1000,2)&amp;" ppb"</f>
        <v>1458 ppb</v>
      </c>
      <c r="L388" s="36" t="s">
        <v>39</v>
      </c>
      <c r="M388" s="125" t="str">
        <f aca="false">ROUND(M387*81/1000,2)&amp;" ppb"</f>
        <v>108.95 ppb</v>
      </c>
      <c r="N388" s="123" t="str">
        <f aca="false">ROUND(N387*1760/1000,2)&amp;" ppb"</f>
        <v>1292.19 ppb</v>
      </c>
      <c r="O388" s="36" t="s">
        <v>39</v>
      </c>
      <c r="P388" s="125" t="str">
        <f aca="false">ROUND(P387*1760/1000,2)&amp;" ppb"</f>
        <v>63.94 ppb</v>
      </c>
      <c r="Q388" s="123" t="str">
        <f aca="false">ROUND(Q387*246/1000,2)&amp;" ppb"</f>
        <v>3498.12 ppb</v>
      </c>
      <c r="R388" s="36" t="s">
        <v>39</v>
      </c>
      <c r="S388" s="125" t="str">
        <f aca="false">ROUND(S387*246/1000,2)&amp;" ppb"</f>
        <v>103.07 ppb</v>
      </c>
      <c r="T388" s="123" t="str">
        <f aca="false">ROUND(T387*32300/1000000,2)&amp;" ppm"</f>
        <v>8438.7 ppm</v>
      </c>
      <c r="U388" s="36" t="s">
        <v>39</v>
      </c>
      <c r="V388" s="125" t="str">
        <f aca="false">ROUND(V387*32300/1000000,2)&amp;" ppm"</f>
        <v>442.19 ppm</v>
      </c>
      <c r="W388" s="45"/>
      <c r="X388" s="36"/>
      <c r="Y388" s="46"/>
      <c r="Z388" s="45"/>
      <c r="AA388" s="36"/>
      <c r="AB388" s="46"/>
      <c r="AC388" s="47"/>
      <c r="AD388" s="36"/>
      <c r="AE388" s="48"/>
    </row>
    <row r="389" customFormat="false" ht="32.35" hidden="false" customHeight="true" outlineLevel="0" collapsed="false">
      <c r="A389" s="30"/>
      <c r="B389" s="30"/>
      <c r="C389" s="49"/>
      <c r="D389" s="30"/>
      <c r="E389" s="30"/>
      <c r="F389" s="34"/>
      <c r="G389" s="50" t="s">
        <v>27</v>
      </c>
      <c r="H389" s="51" t="s">
        <v>41</v>
      </c>
      <c r="I389" s="51"/>
      <c r="J389" s="51"/>
      <c r="K389" s="25"/>
      <c r="L389" s="26" t="s">
        <v>42</v>
      </c>
      <c r="M389" s="27"/>
      <c r="N389" s="52"/>
      <c r="O389" s="26" t="s">
        <v>43</v>
      </c>
      <c r="P389" s="53"/>
      <c r="Q389" s="52"/>
      <c r="R389" s="26" t="s">
        <v>44</v>
      </c>
      <c r="S389" s="53"/>
      <c r="T389" s="51"/>
      <c r="U389" s="51"/>
      <c r="V389" s="51"/>
      <c r="W389" s="28"/>
      <c r="X389" s="26"/>
      <c r="Y389" s="54"/>
      <c r="Z389" s="28"/>
      <c r="AA389" s="26"/>
      <c r="AB389" s="54"/>
      <c r="AC389" s="25"/>
      <c r="AD389" s="26"/>
      <c r="AE389" s="27"/>
    </row>
    <row r="390" customFormat="false" ht="32.2" hidden="false" customHeight="true" outlineLevel="0" collapsed="false">
      <c r="A390" s="30"/>
      <c r="B390" s="30"/>
      <c r="C390" s="49"/>
      <c r="D390" s="30"/>
      <c r="E390" s="30"/>
      <c r="F390" s="34"/>
      <c r="G390" s="24" t="s">
        <v>107</v>
      </c>
      <c r="H390" s="35" t="n">
        <v>90779</v>
      </c>
      <c r="I390" s="36" t="s">
        <v>39</v>
      </c>
      <c r="J390" s="59" t="n">
        <v>5137</v>
      </c>
      <c r="K390" s="35" t="n">
        <v>1735.9</v>
      </c>
      <c r="L390" s="60" t="s">
        <v>39</v>
      </c>
      <c r="M390" s="59" t="n">
        <v>477.8</v>
      </c>
      <c r="N390" s="35" t="n">
        <v>126.72</v>
      </c>
      <c r="O390" s="60" t="s">
        <v>39</v>
      </c>
      <c r="P390" s="37" t="n">
        <v>52.4</v>
      </c>
      <c r="Q390" s="35" t="n">
        <v>13700</v>
      </c>
      <c r="R390" s="60" t="s">
        <v>39</v>
      </c>
      <c r="S390" s="37" t="n">
        <v>446.3</v>
      </c>
      <c r="T390" s="35"/>
      <c r="U390" s="39"/>
      <c r="V390" s="37"/>
      <c r="W390" s="35"/>
      <c r="X390" s="39"/>
      <c r="Y390" s="37"/>
      <c r="Z390" s="35"/>
      <c r="AA390" s="39"/>
      <c r="AB390" s="37"/>
      <c r="AC390" s="47"/>
      <c r="AD390" s="36"/>
      <c r="AE390" s="48"/>
    </row>
    <row r="391" customFormat="false" ht="29.85" hidden="false" customHeight="true" outlineLevel="0" collapsed="false">
      <c r="A391" s="55"/>
      <c r="B391" s="55"/>
      <c r="C391" s="56"/>
      <c r="D391" s="55"/>
      <c r="E391" s="55"/>
      <c r="F391" s="57"/>
      <c r="G391" s="24" t="s">
        <v>111</v>
      </c>
      <c r="H391" s="123" t="str">
        <f aca="false">ROUND(H390*81/1000,2)&amp;" ppb"</f>
        <v>7353.1 ppb</v>
      </c>
      <c r="I391" s="36" t="s">
        <v>39</v>
      </c>
      <c r="J391" s="125" t="str">
        <f aca="false">ROUND(J390*81/1000,2)&amp;" ppb"</f>
        <v>416.1 ppb</v>
      </c>
      <c r="K391" s="58"/>
      <c r="L391" s="39"/>
      <c r="M391" s="59"/>
      <c r="N391" s="40"/>
      <c r="O391" s="36"/>
      <c r="P391" s="42"/>
      <c r="Q391" s="123" t="str">
        <f aca="false">ROUND(Q390*246/1000,2)&amp;" ppb"</f>
        <v>3370.2 ppb</v>
      </c>
      <c r="R391" s="36" t="s">
        <v>39</v>
      </c>
      <c r="S391" s="125" t="str">
        <f aca="false">ROUND(S390*246/1000,2)&amp;" ppb"</f>
        <v>109.79 ppb</v>
      </c>
      <c r="T391" s="123"/>
      <c r="U391" s="39"/>
      <c r="V391" s="37"/>
      <c r="W391" s="45"/>
      <c r="X391" s="36"/>
      <c r="Y391" s="46"/>
      <c r="Z391" s="45"/>
      <c r="AA391" s="36"/>
      <c r="AB391" s="46"/>
      <c r="AC391" s="47"/>
      <c r="AD391" s="36"/>
      <c r="AE391" s="48"/>
    </row>
    <row r="392" customFormat="false" ht="34.3" hidden="false" customHeight="true" outlineLevel="0" collapsed="false">
      <c r="A392" s="139" t="s">
        <v>534</v>
      </c>
      <c r="B392" s="62"/>
      <c r="C392" s="136" t="s">
        <v>535</v>
      </c>
      <c r="D392" s="64" t="n">
        <v>3.048</v>
      </c>
      <c r="E392" s="94" t="n">
        <v>230221</v>
      </c>
      <c r="F392" s="66" t="n">
        <v>44978</v>
      </c>
      <c r="G392" s="67" t="s">
        <v>27</v>
      </c>
      <c r="H392" s="25"/>
      <c r="I392" s="26" t="s">
        <v>28</v>
      </c>
      <c r="J392" s="27"/>
      <c r="K392" s="25"/>
      <c r="L392" s="26" t="s">
        <v>29</v>
      </c>
      <c r="M392" s="27"/>
      <c r="N392" s="25"/>
      <c r="O392" s="26" t="s">
        <v>30</v>
      </c>
      <c r="P392" s="27"/>
      <c r="Q392" s="25"/>
      <c r="R392" s="26" t="s">
        <v>31</v>
      </c>
      <c r="S392" s="27"/>
      <c r="T392" s="28"/>
      <c r="U392" s="26" t="s">
        <v>32</v>
      </c>
      <c r="V392" s="27"/>
      <c r="W392" s="25"/>
      <c r="X392" s="26" t="s">
        <v>33</v>
      </c>
      <c r="Y392" s="27"/>
      <c r="Z392" s="25"/>
      <c r="AA392" s="26" t="s">
        <v>34</v>
      </c>
      <c r="AB392" s="27"/>
      <c r="AC392" s="29" t="s">
        <v>35</v>
      </c>
      <c r="AD392" s="29"/>
      <c r="AE392" s="29"/>
    </row>
    <row r="393" customFormat="false" ht="38.45" hidden="false" customHeight="true" outlineLevel="0" collapsed="false">
      <c r="A393" s="68" t="s">
        <v>536</v>
      </c>
      <c r="B393" s="68"/>
      <c r="C393" s="68"/>
      <c r="D393" s="68"/>
      <c r="E393" s="68"/>
      <c r="F393" s="71" t="n">
        <v>44981</v>
      </c>
      <c r="G393" s="67" t="s">
        <v>107</v>
      </c>
      <c r="H393" s="72" t="n">
        <v>14950</v>
      </c>
      <c r="I393" s="73" t="s">
        <v>39</v>
      </c>
      <c r="J393" s="74" t="n">
        <v>369</v>
      </c>
      <c r="K393" s="72" t="n">
        <v>24250</v>
      </c>
      <c r="L393" s="73" t="s">
        <v>39</v>
      </c>
      <c r="M393" s="74" t="n">
        <v>1802</v>
      </c>
      <c r="N393" s="72" t="n">
        <v>881.5</v>
      </c>
      <c r="O393" s="73" t="s">
        <v>39</v>
      </c>
      <c r="P393" s="74" t="n">
        <v>42.62</v>
      </c>
      <c r="Q393" s="72" t="n">
        <v>26380</v>
      </c>
      <c r="R393" s="73" t="s">
        <v>39</v>
      </c>
      <c r="S393" s="74" t="n">
        <v>748.8</v>
      </c>
      <c r="T393" s="72" t="n">
        <v>400110</v>
      </c>
      <c r="U393" s="73" t="s">
        <v>39</v>
      </c>
      <c r="V393" s="74" t="n">
        <v>20720</v>
      </c>
      <c r="W393" s="72" t="n">
        <v>4554.3</v>
      </c>
      <c r="X393" s="91" t="s">
        <v>39</v>
      </c>
      <c r="Y393" s="74" t="n">
        <v>261.6</v>
      </c>
      <c r="Z393" s="96" t="s">
        <v>537</v>
      </c>
      <c r="AA393" s="91"/>
      <c r="AB393" s="74"/>
      <c r="AC393" s="78"/>
      <c r="AD393" s="78"/>
      <c r="AE393" s="78"/>
    </row>
    <row r="394" customFormat="false" ht="33.75" hidden="false" customHeight="true" outlineLevel="0" collapsed="false">
      <c r="A394" s="68"/>
      <c r="B394" s="68"/>
      <c r="C394" s="68"/>
      <c r="D394" s="68"/>
      <c r="E394" s="68"/>
      <c r="F394" s="71"/>
      <c r="G394" s="67" t="s">
        <v>111</v>
      </c>
      <c r="H394" s="131" t="str">
        <f aca="false">ROUND(H393*81/1000,2)&amp;" ppb"</f>
        <v>1210.95 ppb</v>
      </c>
      <c r="I394" s="73" t="s">
        <v>39</v>
      </c>
      <c r="J394" s="132" t="str">
        <f aca="false">ROUND(J393*81/1000,2)&amp;" ppb"</f>
        <v>29.89 ppb</v>
      </c>
      <c r="K394" s="131" t="str">
        <f aca="false">ROUND(K393*81/1000,2)&amp;" ppb"</f>
        <v>1964.25 ppb</v>
      </c>
      <c r="L394" s="73" t="s">
        <v>39</v>
      </c>
      <c r="M394" s="132" t="str">
        <f aca="false">ROUND(M393*81/1000,2)&amp;" ppb"</f>
        <v>145.96 ppb</v>
      </c>
      <c r="N394" s="131" t="str">
        <f aca="false">ROUND(N393*1760/1000,2)&amp;" ppb"</f>
        <v>1551.44 ppb</v>
      </c>
      <c r="O394" s="73" t="s">
        <v>39</v>
      </c>
      <c r="P394" s="132" t="str">
        <f aca="false">ROUND(P393*1760/1000,2)&amp;" ppb"</f>
        <v>75.01 ppb</v>
      </c>
      <c r="Q394" s="131" t="str">
        <f aca="false">ROUND(Q393*246/1000,2)&amp;" ppb"</f>
        <v>6489.48 ppb</v>
      </c>
      <c r="R394" s="73" t="s">
        <v>39</v>
      </c>
      <c r="S394" s="132" t="str">
        <f aca="false">ROUND(S393*246/1000,2)&amp;" ppb"</f>
        <v>184.2 ppb</v>
      </c>
      <c r="T394" s="131" t="str">
        <f aca="false">ROUND(T393*32300/1000000,2)&amp;" ppm"</f>
        <v>12923.55 ppm</v>
      </c>
      <c r="U394" s="73" t="s">
        <v>39</v>
      </c>
      <c r="V394" s="132" t="str">
        <f aca="false">ROUND(V393*32300/1000000,2)&amp;" ppm"</f>
        <v>669.26 ppm</v>
      </c>
      <c r="W394" s="79"/>
      <c r="X394" s="73"/>
      <c r="Y394" s="80"/>
      <c r="Z394" s="79"/>
      <c r="AA394" s="73"/>
      <c r="AB394" s="80"/>
      <c r="AC394" s="82"/>
      <c r="AD394" s="73"/>
      <c r="AE394" s="83"/>
    </row>
    <row r="395" customFormat="false" ht="32.35" hidden="false" customHeight="true" outlineLevel="0" collapsed="false">
      <c r="A395" s="68"/>
      <c r="B395" s="68"/>
      <c r="C395" s="84"/>
      <c r="D395" s="68"/>
      <c r="E395" s="68"/>
      <c r="F395" s="71"/>
      <c r="G395" s="85" t="s">
        <v>27</v>
      </c>
      <c r="H395" s="51" t="s">
        <v>41</v>
      </c>
      <c r="I395" s="51"/>
      <c r="J395" s="51"/>
      <c r="K395" s="25"/>
      <c r="L395" s="26" t="s">
        <v>42</v>
      </c>
      <c r="M395" s="27"/>
      <c r="N395" s="52"/>
      <c r="O395" s="26" t="s">
        <v>43</v>
      </c>
      <c r="P395" s="53"/>
      <c r="Q395" s="52"/>
      <c r="R395" s="26" t="s">
        <v>44</v>
      </c>
      <c r="S395" s="53"/>
      <c r="T395" s="51"/>
      <c r="U395" s="51"/>
      <c r="V395" s="51"/>
      <c r="W395" s="28"/>
      <c r="X395" s="26"/>
      <c r="Y395" s="54"/>
      <c r="Z395" s="28"/>
      <c r="AA395" s="26"/>
      <c r="AB395" s="54"/>
      <c r="AC395" s="25"/>
      <c r="AD395" s="26"/>
      <c r="AE395" s="27"/>
    </row>
    <row r="396" customFormat="false" ht="32.2" hidden="false" customHeight="true" outlineLevel="0" collapsed="false">
      <c r="A396" s="68"/>
      <c r="B396" s="68"/>
      <c r="C396" s="84"/>
      <c r="D396" s="68"/>
      <c r="E396" s="68"/>
      <c r="F396" s="71"/>
      <c r="G396" s="67" t="s">
        <v>107</v>
      </c>
      <c r="H396" s="72" t="n">
        <v>58205</v>
      </c>
      <c r="I396" s="73" t="s">
        <v>39</v>
      </c>
      <c r="J396" s="90" t="n">
        <v>3681</v>
      </c>
      <c r="K396" s="72" t="n">
        <v>1447.5</v>
      </c>
      <c r="L396" s="91" t="s">
        <v>39</v>
      </c>
      <c r="M396" s="90" t="n">
        <v>530.5</v>
      </c>
      <c r="N396" s="72" t="n">
        <v>275.43</v>
      </c>
      <c r="O396" s="91" t="s">
        <v>39</v>
      </c>
      <c r="P396" s="74" t="n">
        <v>66.15</v>
      </c>
      <c r="Q396" s="72" t="n">
        <v>28320</v>
      </c>
      <c r="R396" s="91" t="s">
        <v>39</v>
      </c>
      <c r="S396" s="74" t="n">
        <v>775.8</v>
      </c>
      <c r="T396" s="72"/>
      <c r="U396" s="91"/>
      <c r="V396" s="74"/>
      <c r="W396" s="72"/>
      <c r="X396" s="91"/>
      <c r="Y396" s="74"/>
      <c r="Z396" s="72"/>
      <c r="AA396" s="91"/>
      <c r="AB396" s="74"/>
      <c r="AC396" s="82"/>
      <c r="AD396" s="73"/>
      <c r="AE396" s="83"/>
    </row>
    <row r="397" customFormat="false" ht="29.85" hidden="false" customHeight="true" outlineLevel="0" collapsed="false">
      <c r="A397" s="86"/>
      <c r="B397" s="86"/>
      <c r="C397" s="87"/>
      <c r="D397" s="86"/>
      <c r="E397" s="86"/>
      <c r="F397" s="88"/>
      <c r="G397" s="67" t="s">
        <v>111</v>
      </c>
      <c r="H397" s="131" t="str">
        <f aca="false">ROUND(H396*81/1000,2)&amp;" ppb"</f>
        <v>4714.61 ppb</v>
      </c>
      <c r="I397" s="73" t="s">
        <v>39</v>
      </c>
      <c r="J397" s="132" t="str">
        <f aca="false">ROUND(J396*81/1000,2)&amp;" ppb"</f>
        <v>298.16 ppb</v>
      </c>
      <c r="K397" s="89"/>
      <c r="L397" s="91"/>
      <c r="M397" s="90"/>
      <c r="N397" s="75"/>
      <c r="O397" s="73"/>
      <c r="P397" s="77"/>
      <c r="Q397" s="131" t="str">
        <f aca="false">ROUND(Q396*246/1000,2)&amp;" ppb"</f>
        <v>6966.72 ppb</v>
      </c>
      <c r="R397" s="73" t="s">
        <v>39</v>
      </c>
      <c r="S397" s="132" t="str">
        <f aca="false">ROUND(S396*246/1000,2)&amp;" ppb"</f>
        <v>190.85 ppb</v>
      </c>
      <c r="T397" s="131"/>
      <c r="U397" s="91"/>
      <c r="V397" s="74"/>
      <c r="W397" s="79"/>
      <c r="X397" s="73"/>
      <c r="Y397" s="80"/>
      <c r="Z397" s="79"/>
      <c r="AA397" s="73"/>
      <c r="AB397" s="80"/>
      <c r="AC397" s="82"/>
      <c r="AD397" s="73"/>
      <c r="AE397" s="83"/>
    </row>
    <row r="398" customFormat="false" ht="34.3" hidden="false" customHeight="true" outlineLevel="0" collapsed="false">
      <c r="A398" s="138" t="s">
        <v>538</v>
      </c>
      <c r="B398" s="20"/>
      <c r="C398" s="135" t="s">
        <v>539</v>
      </c>
      <c r="D398" s="21" t="n">
        <v>3.819</v>
      </c>
      <c r="E398" s="92" t="n">
        <v>230224</v>
      </c>
      <c r="F398" s="23" t="n">
        <v>44981</v>
      </c>
      <c r="G398" s="24" t="s">
        <v>27</v>
      </c>
      <c r="H398" s="25"/>
      <c r="I398" s="26" t="s">
        <v>28</v>
      </c>
      <c r="J398" s="27"/>
      <c r="K398" s="25"/>
      <c r="L398" s="26" t="s">
        <v>29</v>
      </c>
      <c r="M398" s="27"/>
      <c r="N398" s="25"/>
      <c r="O398" s="26" t="s">
        <v>30</v>
      </c>
      <c r="P398" s="27"/>
      <c r="Q398" s="25"/>
      <c r="R398" s="26" t="s">
        <v>31</v>
      </c>
      <c r="S398" s="27"/>
      <c r="T398" s="28"/>
      <c r="U398" s="26" t="s">
        <v>32</v>
      </c>
      <c r="V398" s="27"/>
      <c r="W398" s="25"/>
      <c r="X398" s="26" t="s">
        <v>33</v>
      </c>
      <c r="Y398" s="27"/>
      <c r="Z398" s="25"/>
      <c r="AA398" s="26" t="s">
        <v>34</v>
      </c>
      <c r="AB398" s="27"/>
      <c r="AC398" s="29" t="s">
        <v>35</v>
      </c>
      <c r="AD398" s="29"/>
      <c r="AE398" s="29"/>
    </row>
    <row r="399" customFormat="false" ht="38.45" hidden="false" customHeight="true" outlineLevel="0" collapsed="false">
      <c r="A399" s="30" t="s">
        <v>540</v>
      </c>
      <c r="B399" s="30"/>
      <c r="C399" s="30"/>
      <c r="D399" s="30"/>
      <c r="E399" s="30"/>
      <c r="F399" s="34" t="n">
        <v>44985</v>
      </c>
      <c r="G399" s="24" t="s">
        <v>107</v>
      </c>
      <c r="H399" s="35" t="n">
        <v>8969</v>
      </c>
      <c r="I399" s="36" t="s">
        <v>39</v>
      </c>
      <c r="J399" s="37" t="n">
        <v>269.8</v>
      </c>
      <c r="K399" s="35" t="n">
        <v>12950</v>
      </c>
      <c r="L399" s="36" t="s">
        <v>39</v>
      </c>
      <c r="M399" s="37" t="n">
        <v>1218</v>
      </c>
      <c r="N399" s="35" t="n">
        <v>563.5</v>
      </c>
      <c r="O399" s="36" t="s">
        <v>39</v>
      </c>
      <c r="P399" s="37" t="n">
        <v>41.13</v>
      </c>
      <c r="Q399" s="35" t="n">
        <v>8679</v>
      </c>
      <c r="R399" s="36" t="s">
        <v>39</v>
      </c>
      <c r="S399" s="37" t="n">
        <v>303.7</v>
      </c>
      <c r="T399" s="35" t="n">
        <v>221600</v>
      </c>
      <c r="U399" s="36" t="s">
        <v>39</v>
      </c>
      <c r="V399" s="37" t="n">
        <v>11860</v>
      </c>
      <c r="W399" s="35" t="n">
        <v>31081</v>
      </c>
      <c r="X399" s="60" t="s">
        <v>39</v>
      </c>
      <c r="Y399" s="37" t="n">
        <v>1614</v>
      </c>
      <c r="Z399" s="38" t="s">
        <v>541</v>
      </c>
      <c r="AA399" s="39"/>
      <c r="AB399" s="37"/>
      <c r="AC399" s="43"/>
      <c r="AD399" s="43"/>
      <c r="AE399" s="43"/>
    </row>
    <row r="400" customFormat="false" ht="33.75" hidden="false" customHeight="true" outlineLevel="0" collapsed="false">
      <c r="A400" s="30"/>
      <c r="B400" s="30"/>
      <c r="C400" s="30"/>
      <c r="D400" s="30"/>
      <c r="E400" s="30"/>
      <c r="F400" s="34"/>
      <c r="G400" s="24" t="s">
        <v>111</v>
      </c>
      <c r="H400" s="123" t="str">
        <f aca="false">ROUND(H399*81/1000,2)&amp;" ppb"</f>
        <v>726.49 ppb</v>
      </c>
      <c r="I400" s="36" t="s">
        <v>39</v>
      </c>
      <c r="J400" s="125" t="str">
        <f aca="false">ROUND(J399*81/1000,2)&amp;" ppb"</f>
        <v>21.85 ppb</v>
      </c>
      <c r="K400" s="123" t="str">
        <f aca="false">ROUND(K399*81/1000,2)&amp;" ppb"</f>
        <v>1048.95 ppb</v>
      </c>
      <c r="L400" s="36" t="s">
        <v>39</v>
      </c>
      <c r="M400" s="125" t="str">
        <f aca="false">ROUND(M399*81/1000,2)&amp;" ppb"</f>
        <v>98.66 ppb</v>
      </c>
      <c r="N400" s="123" t="str">
        <f aca="false">ROUND(N399*1760/1000,2)&amp;" ppb"</f>
        <v>991.76 ppb</v>
      </c>
      <c r="O400" s="36" t="s">
        <v>39</v>
      </c>
      <c r="P400" s="125" t="str">
        <f aca="false">ROUND(P399*1760/1000,2)&amp;" ppb"</f>
        <v>72.39 ppb</v>
      </c>
      <c r="Q400" s="123" t="str">
        <f aca="false">ROUND(Q399*246/1000,2)&amp;" ppb"</f>
        <v>2135.03 ppb</v>
      </c>
      <c r="R400" s="36" t="s">
        <v>39</v>
      </c>
      <c r="S400" s="125" t="str">
        <f aca="false">ROUND(S399*246/1000,2)&amp;" ppb"</f>
        <v>74.71 ppb</v>
      </c>
      <c r="T400" s="123" t="str">
        <f aca="false">ROUND(T399*32300/1000000,2)&amp;" ppm"</f>
        <v>7157.68 ppm</v>
      </c>
      <c r="U400" s="36" t="s">
        <v>39</v>
      </c>
      <c r="V400" s="125" t="str">
        <f aca="false">ROUND(V399*32300/1000000,2)&amp;" ppm"</f>
        <v>383.08 ppm</v>
      </c>
      <c r="W400" s="45"/>
      <c r="X400" s="36"/>
      <c r="Y400" s="46"/>
      <c r="Z400" s="45"/>
      <c r="AA400" s="36"/>
      <c r="AB400" s="46"/>
      <c r="AC400" s="47"/>
      <c r="AD400" s="36"/>
      <c r="AE400" s="48"/>
    </row>
    <row r="401" customFormat="false" ht="32.35" hidden="false" customHeight="true" outlineLevel="0" collapsed="false">
      <c r="A401" s="30"/>
      <c r="B401" s="30"/>
      <c r="C401" s="49"/>
      <c r="D401" s="30"/>
      <c r="E401" s="30"/>
      <c r="F401" s="34"/>
      <c r="G401" s="50" t="s">
        <v>27</v>
      </c>
      <c r="H401" s="51" t="s">
        <v>41</v>
      </c>
      <c r="I401" s="51"/>
      <c r="J401" s="51"/>
      <c r="K401" s="25"/>
      <c r="L401" s="26" t="s">
        <v>42</v>
      </c>
      <c r="M401" s="27"/>
      <c r="N401" s="52"/>
      <c r="O401" s="26" t="s">
        <v>43</v>
      </c>
      <c r="P401" s="53"/>
      <c r="Q401" s="52"/>
      <c r="R401" s="26" t="s">
        <v>44</v>
      </c>
      <c r="S401" s="53"/>
      <c r="T401" s="51"/>
      <c r="U401" s="51"/>
      <c r="V401" s="51"/>
      <c r="W401" s="28"/>
      <c r="X401" s="26"/>
      <c r="Y401" s="54"/>
      <c r="Z401" s="28"/>
      <c r="AA401" s="26"/>
      <c r="AB401" s="54"/>
      <c r="AC401" s="25"/>
      <c r="AD401" s="26"/>
      <c r="AE401" s="27"/>
    </row>
    <row r="402" customFormat="false" ht="32.2" hidden="false" customHeight="true" outlineLevel="0" collapsed="false">
      <c r="A402" s="30"/>
      <c r="B402" s="30"/>
      <c r="C402" s="49"/>
      <c r="D402" s="30"/>
      <c r="E402" s="30"/>
      <c r="F402" s="34"/>
      <c r="G402" s="24" t="s">
        <v>107</v>
      </c>
      <c r="H402" s="35" t="n">
        <v>148340</v>
      </c>
      <c r="I402" s="36" t="s">
        <v>39</v>
      </c>
      <c r="J402" s="59" t="n">
        <v>8304</v>
      </c>
      <c r="K402" s="35" t="n">
        <v>1177.2</v>
      </c>
      <c r="L402" s="60" t="s">
        <v>39</v>
      </c>
      <c r="M402" s="59" t="n">
        <v>677</v>
      </c>
      <c r="N402" s="35" t="n">
        <v>36.528</v>
      </c>
      <c r="O402" s="60" t="s">
        <v>39</v>
      </c>
      <c r="P402" s="37" t="n">
        <v>56.87</v>
      </c>
      <c r="Q402" s="35" t="n">
        <v>9419</v>
      </c>
      <c r="R402" s="60" t="s">
        <v>39</v>
      </c>
      <c r="S402" s="37" t="n">
        <v>391.1</v>
      </c>
      <c r="T402" s="35"/>
      <c r="U402" s="39"/>
      <c r="V402" s="37"/>
      <c r="W402" s="35"/>
      <c r="X402" s="39"/>
      <c r="Y402" s="37"/>
      <c r="Z402" s="35"/>
      <c r="AA402" s="39"/>
      <c r="AB402" s="37"/>
      <c r="AC402" s="47"/>
      <c r="AD402" s="36"/>
      <c r="AE402" s="48"/>
    </row>
    <row r="403" customFormat="false" ht="29.85" hidden="false" customHeight="true" outlineLevel="0" collapsed="false">
      <c r="A403" s="55"/>
      <c r="B403" s="55"/>
      <c r="C403" s="56"/>
      <c r="D403" s="55"/>
      <c r="E403" s="55"/>
      <c r="F403" s="57"/>
      <c r="G403" s="24" t="s">
        <v>111</v>
      </c>
      <c r="H403" s="123" t="str">
        <f aca="false">ROUND(H402*81/1000,2)&amp;" ppb"</f>
        <v>12015.54 ppb</v>
      </c>
      <c r="I403" s="36" t="s">
        <v>39</v>
      </c>
      <c r="J403" s="125" t="str">
        <f aca="false">ROUND(J402*81/1000,2)&amp;" ppb"</f>
        <v>672.62 ppb</v>
      </c>
      <c r="K403" s="58"/>
      <c r="L403" s="39"/>
      <c r="M403" s="59"/>
      <c r="N403" s="40"/>
      <c r="O403" s="36"/>
      <c r="P403" s="42"/>
      <c r="Q403" s="123" t="str">
        <f aca="false">ROUND(Q402*246/1000,2)&amp;" ppb"</f>
        <v>2317.07 ppb</v>
      </c>
      <c r="R403" s="36" t="s">
        <v>39</v>
      </c>
      <c r="S403" s="125" t="str">
        <f aca="false">ROUND(S402*246/1000,2)&amp;" ppb"</f>
        <v>96.21 ppb</v>
      </c>
      <c r="T403" s="123"/>
      <c r="U403" s="39"/>
      <c r="V403" s="37"/>
      <c r="W403" s="45"/>
      <c r="X403" s="36"/>
      <c r="Y403" s="46"/>
      <c r="Z403" s="45"/>
      <c r="AA403" s="36"/>
      <c r="AB403" s="46"/>
      <c r="AC403" s="47"/>
      <c r="AD403" s="36"/>
      <c r="AE403" s="48"/>
    </row>
    <row r="404" customFormat="false" ht="34.3" hidden="false" customHeight="true" outlineLevel="0" collapsed="false">
      <c r="A404" s="139" t="s">
        <v>542</v>
      </c>
      <c r="B404" s="62"/>
      <c r="C404" s="136" t="s">
        <v>543</v>
      </c>
      <c r="D404" s="64" t="n">
        <v>2.979</v>
      </c>
      <c r="E404" s="94" t="n">
        <v>230228</v>
      </c>
      <c r="F404" s="66" t="n">
        <v>44985</v>
      </c>
      <c r="G404" s="67" t="s">
        <v>27</v>
      </c>
      <c r="H404" s="25"/>
      <c r="I404" s="26" t="s">
        <v>28</v>
      </c>
      <c r="J404" s="27"/>
      <c r="K404" s="25"/>
      <c r="L404" s="26" t="s">
        <v>29</v>
      </c>
      <c r="M404" s="27"/>
      <c r="N404" s="25"/>
      <c r="O404" s="26" t="s">
        <v>30</v>
      </c>
      <c r="P404" s="27"/>
      <c r="Q404" s="25"/>
      <c r="R404" s="26" t="s">
        <v>31</v>
      </c>
      <c r="S404" s="27"/>
      <c r="T404" s="28"/>
      <c r="U404" s="26" t="s">
        <v>32</v>
      </c>
      <c r="V404" s="27"/>
      <c r="W404" s="25"/>
      <c r="X404" s="26" t="s">
        <v>33</v>
      </c>
      <c r="Y404" s="27"/>
      <c r="Z404" s="25"/>
      <c r="AA404" s="26" t="s">
        <v>34</v>
      </c>
      <c r="AB404" s="27"/>
      <c r="AC404" s="29" t="s">
        <v>35</v>
      </c>
      <c r="AD404" s="29"/>
      <c r="AE404" s="29"/>
    </row>
    <row r="405" customFormat="false" ht="38.45" hidden="false" customHeight="true" outlineLevel="0" collapsed="false">
      <c r="A405" s="68" t="s">
        <v>544</v>
      </c>
      <c r="B405" s="68"/>
      <c r="C405" s="68"/>
      <c r="D405" s="68"/>
      <c r="E405" s="68"/>
      <c r="F405" s="71" t="n">
        <v>44988</v>
      </c>
      <c r="G405" s="67" t="s">
        <v>107</v>
      </c>
      <c r="H405" s="72" t="n">
        <v>16980</v>
      </c>
      <c r="I405" s="73" t="s">
        <v>39</v>
      </c>
      <c r="J405" s="74" t="n">
        <v>412.1</v>
      </c>
      <c r="K405" s="72" t="n">
        <v>29430</v>
      </c>
      <c r="L405" s="73" t="s">
        <v>39</v>
      </c>
      <c r="M405" s="74" t="n">
        <v>1921</v>
      </c>
      <c r="N405" s="72" t="n">
        <v>992.4</v>
      </c>
      <c r="O405" s="73" t="s">
        <v>39</v>
      </c>
      <c r="P405" s="74" t="n">
        <v>45.52</v>
      </c>
      <c r="Q405" s="72" t="n">
        <v>21960</v>
      </c>
      <c r="R405" s="73" t="s">
        <v>39</v>
      </c>
      <c r="S405" s="74" t="n">
        <v>608</v>
      </c>
      <c r="T405" s="72" t="n">
        <v>339530</v>
      </c>
      <c r="U405" s="73" t="s">
        <v>39</v>
      </c>
      <c r="V405" s="74" t="n">
        <v>17660</v>
      </c>
      <c r="W405" s="72" t="n">
        <v>7757</v>
      </c>
      <c r="X405" s="91" t="s">
        <v>39</v>
      </c>
      <c r="Y405" s="74" t="n">
        <v>422.2</v>
      </c>
      <c r="Z405" s="96" t="s">
        <v>545</v>
      </c>
      <c r="AA405" s="91"/>
      <c r="AB405" s="74"/>
      <c r="AC405" s="78"/>
      <c r="AD405" s="78"/>
      <c r="AE405" s="78"/>
    </row>
    <row r="406" customFormat="false" ht="33.75" hidden="false" customHeight="true" outlineLevel="0" collapsed="false">
      <c r="A406" s="68"/>
      <c r="B406" s="68"/>
      <c r="C406" s="68"/>
      <c r="D406" s="68"/>
      <c r="E406" s="68"/>
      <c r="F406" s="71"/>
      <c r="G406" s="67" t="s">
        <v>111</v>
      </c>
      <c r="H406" s="131" t="str">
        <f aca="false">ROUND(H405*81/1000,2)&amp;" ppb"</f>
        <v>1375.38 ppb</v>
      </c>
      <c r="I406" s="73" t="s">
        <v>39</v>
      </c>
      <c r="J406" s="132" t="str">
        <f aca="false">ROUND(J405*81/1000,2)&amp;" ppb"</f>
        <v>33.38 ppb</v>
      </c>
      <c r="K406" s="131" t="str">
        <f aca="false">ROUND(K405*81/1000,2)&amp;" ppb"</f>
        <v>2383.83 ppb</v>
      </c>
      <c r="L406" s="73" t="s">
        <v>39</v>
      </c>
      <c r="M406" s="132" t="str">
        <f aca="false">ROUND(M405*81/1000,2)&amp;" ppb"</f>
        <v>155.6 ppb</v>
      </c>
      <c r="N406" s="131" t="str">
        <f aca="false">ROUND(N405*1760/1000,2)&amp;" ppb"</f>
        <v>1746.62 ppb</v>
      </c>
      <c r="O406" s="73" t="s">
        <v>39</v>
      </c>
      <c r="P406" s="132" t="str">
        <f aca="false">ROUND(P405*1760/1000,2)&amp;" ppb"</f>
        <v>80.12 ppb</v>
      </c>
      <c r="Q406" s="131" t="str">
        <f aca="false">ROUND(Q405*246/1000,2)&amp;" ppb"</f>
        <v>5402.16 ppb</v>
      </c>
      <c r="R406" s="73" t="s">
        <v>39</v>
      </c>
      <c r="S406" s="132" t="str">
        <f aca="false">ROUND(S405*246/1000,2)&amp;" ppb"</f>
        <v>149.57 ppb</v>
      </c>
      <c r="T406" s="131" t="str">
        <f aca="false">ROUND(T405*32300/1000000,2)&amp;" ppm"</f>
        <v>10966.82 ppm</v>
      </c>
      <c r="U406" s="73" t="s">
        <v>39</v>
      </c>
      <c r="V406" s="132" t="str">
        <f aca="false">ROUND(V405*32300/1000000,2)&amp;" ppm"</f>
        <v>570.42 ppm</v>
      </c>
      <c r="W406" s="79"/>
      <c r="X406" s="73"/>
      <c r="Y406" s="80"/>
      <c r="Z406" s="79"/>
      <c r="AA406" s="73"/>
      <c r="AB406" s="80"/>
      <c r="AC406" s="82"/>
      <c r="AD406" s="73"/>
      <c r="AE406" s="83"/>
    </row>
    <row r="407" customFormat="false" ht="32.35" hidden="false" customHeight="true" outlineLevel="0" collapsed="false">
      <c r="A407" s="68"/>
      <c r="B407" s="68"/>
      <c r="C407" s="84"/>
      <c r="D407" s="68"/>
      <c r="E407" s="68"/>
      <c r="F407" s="71"/>
      <c r="G407" s="85" t="s">
        <v>27</v>
      </c>
      <c r="H407" s="51" t="s">
        <v>41</v>
      </c>
      <c r="I407" s="51"/>
      <c r="J407" s="51"/>
      <c r="K407" s="25"/>
      <c r="L407" s="26" t="s">
        <v>42</v>
      </c>
      <c r="M407" s="27"/>
      <c r="N407" s="52"/>
      <c r="O407" s="26" t="s">
        <v>43</v>
      </c>
      <c r="P407" s="53"/>
      <c r="Q407" s="52"/>
      <c r="R407" s="26" t="s">
        <v>44</v>
      </c>
      <c r="S407" s="53"/>
      <c r="T407" s="51"/>
      <c r="U407" s="51"/>
      <c r="V407" s="51"/>
      <c r="W407" s="28"/>
      <c r="X407" s="26"/>
      <c r="Y407" s="54"/>
      <c r="Z407" s="28"/>
      <c r="AA407" s="26"/>
      <c r="AB407" s="54"/>
      <c r="AC407" s="25"/>
      <c r="AD407" s="26"/>
      <c r="AE407" s="27"/>
    </row>
    <row r="408" customFormat="false" ht="32.2" hidden="false" customHeight="true" outlineLevel="0" collapsed="false">
      <c r="A408" s="68"/>
      <c r="B408" s="68"/>
      <c r="C408" s="84"/>
      <c r="D408" s="68"/>
      <c r="E408" s="68"/>
      <c r="F408" s="71"/>
      <c r="G408" s="67" t="s">
        <v>107</v>
      </c>
      <c r="H408" s="72" t="n">
        <v>59478</v>
      </c>
      <c r="I408" s="73" t="s">
        <v>39</v>
      </c>
      <c r="J408" s="90" t="n">
        <v>3788</v>
      </c>
      <c r="K408" s="72" t="n">
        <v>872.31</v>
      </c>
      <c r="L408" s="91" t="s">
        <v>39</v>
      </c>
      <c r="M408" s="90" t="n">
        <v>517.9</v>
      </c>
      <c r="N408" s="72" t="n">
        <v>256.09</v>
      </c>
      <c r="O408" s="91" t="s">
        <v>39</v>
      </c>
      <c r="P408" s="74" t="n">
        <v>62.97</v>
      </c>
      <c r="Q408" s="72" t="n">
        <v>21940</v>
      </c>
      <c r="R408" s="91" t="s">
        <v>39</v>
      </c>
      <c r="S408" s="74" t="n">
        <v>640.9</v>
      </c>
      <c r="T408" s="72"/>
      <c r="U408" s="91"/>
      <c r="V408" s="74"/>
      <c r="W408" s="72"/>
      <c r="X408" s="91"/>
      <c r="Y408" s="74"/>
      <c r="Z408" s="72"/>
      <c r="AA408" s="91"/>
      <c r="AB408" s="74"/>
      <c r="AC408" s="82"/>
      <c r="AD408" s="73"/>
      <c r="AE408" s="83"/>
    </row>
    <row r="409" customFormat="false" ht="29.85" hidden="false" customHeight="true" outlineLevel="0" collapsed="false">
      <c r="A409" s="86"/>
      <c r="B409" s="86"/>
      <c r="C409" s="87"/>
      <c r="D409" s="86"/>
      <c r="E409" s="86"/>
      <c r="F409" s="88"/>
      <c r="G409" s="67" t="s">
        <v>111</v>
      </c>
      <c r="H409" s="131" t="str">
        <f aca="false">ROUND(H408*81/1000,2)&amp;" ppb"</f>
        <v>4817.72 ppb</v>
      </c>
      <c r="I409" s="73" t="s">
        <v>39</v>
      </c>
      <c r="J409" s="132" t="str">
        <f aca="false">ROUND(J408*81/1000,2)&amp;" ppb"</f>
        <v>306.83 ppb</v>
      </c>
      <c r="K409" s="89"/>
      <c r="L409" s="91"/>
      <c r="M409" s="90"/>
      <c r="N409" s="75"/>
      <c r="O409" s="73"/>
      <c r="P409" s="77"/>
      <c r="Q409" s="131" t="str">
        <f aca="false">ROUND(Q408*246/1000,2)&amp;" ppb"</f>
        <v>5397.24 ppb</v>
      </c>
      <c r="R409" s="73" t="s">
        <v>39</v>
      </c>
      <c r="S409" s="132" t="str">
        <f aca="false">ROUND(S408*246/1000,2)&amp;" ppb"</f>
        <v>157.66 ppb</v>
      </c>
      <c r="T409" s="131"/>
      <c r="U409" s="91"/>
      <c r="V409" s="74"/>
      <c r="W409" s="79"/>
      <c r="X409" s="73"/>
      <c r="Y409" s="80"/>
      <c r="Z409" s="79"/>
      <c r="AA409" s="73"/>
      <c r="AB409" s="80"/>
      <c r="AC409" s="82"/>
      <c r="AD409" s="73"/>
      <c r="AE409" s="83"/>
    </row>
    <row r="410" customFormat="false" ht="34.3" hidden="false" customHeight="true" outlineLevel="0" collapsed="false">
      <c r="A410" s="138" t="s">
        <v>546</v>
      </c>
      <c r="B410" s="20"/>
      <c r="C410" s="135" t="s">
        <v>547</v>
      </c>
      <c r="D410" s="21" t="n">
        <v>3.882</v>
      </c>
      <c r="E410" s="92" t="n">
        <v>230303</v>
      </c>
      <c r="F410" s="23" t="n">
        <v>44988</v>
      </c>
      <c r="G410" s="24" t="s">
        <v>27</v>
      </c>
      <c r="H410" s="25"/>
      <c r="I410" s="26" t="s">
        <v>28</v>
      </c>
      <c r="J410" s="27"/>
      <c r="K410" s="25"/>
      <c r="L410" s="26" t="s">
        <v>29</v>
      </c>
      <c r="M410" s="27"/>
      <c r="N410" s="25"/>
      <c r="O410" s="26" t="s">
        <v>30</v>
      </c>
      <c r="P410" s="27"/>
      <c r="Q410" s="25"/>
      <c r="R410" s="26" t="s">
        <v>31</v>
      </c>
      <c r="S410" s="27"/>
      <c r="T410" s="28"/>
      <c r="U410" s="26" t="s">
        <v>32</v>
      </c>
      <c r="V410" s="27"/>
      <c r="W410" s="25"/>
      <c r="X410" s="26" t="s">
        <v>33</v>
      </c>
      <c r="Y410" s="27"/>
      <c r="Z410" s="25"/>
      <c r="AA410" s="26" t="s">
        <v>34</v>
      </c>
      <c r="AB410" s="27"/>
      <c r="AC410" s="29" t="s">
        <v>35</v>
      </c>
      <c r="AD410" s="29"/>
      <c r="AE410" s="29"/>
    </row>
    <row r="411" customFormat="false" ht="38.45" hidden="false" customHeight="true" outlineLevel="0" collapsed="false">
      <c r="A411" s="30" t="s">
        <v>548</v>
      </c>
      <c r="B411" s="30"/>
      <c r="C411" s="30"/>
      <c r="D411" s="30"/>
      <c r="E411" s="30"/>
      <c r="F411" s="34" t="n">
        <v>44992</v>
      </c>
      <c r="G411" s="24" t="s">
        <v>107</v>
      </c>
      <c r="H411" s="35" t="n">
        <v>19280</v>
      </c>
      <c r="I411" s="36" t="s">
        <v>39</v>
      </c>
      <c r="J411" s="37" t="n">
        <v>447</v>
      </c>
      <c r="K411" s="35" t="n">
        <v>32890</v>
      </c>
      <c r="L411" s="36" t="s">
        <v>39</v>
      </c>
      <c r="M411" s="37" t="n">
        <v>2072</v>
      </c>
      <c r="N411" s="35" t="n">
        <v>1101</v>
      </c>
      <c r="O411" s="36" t="s">
        <v>39</v>
      </c>
      <c r="P411" s="37" t="n">
        <v>45.17</v>
      </c>
      <c r="Q411" s="35" t="n">
        <v>20800</v>
      </c>
      <c r="R411" s="36" t="s">
        <v>39</v>
      </c>
      <c r="S411" s="37" t="n">
        <v>570.7</v>
      </c>
      <c r="T411" s="35" t="n">
        <v>388440</v>
      </c>
      <c r="U411" s="36" t="s">
        <v>39</v>
      </c>
      <c r="V411" s="37" t="n">
        <v>20120</v>
      </c>
      <c r="W411" s="35" t="n">
        <v>20120</v>
      </c>
      <c r="X411" s="60" t="s">
        <v>39</v>
      </c>
      <c r="Y411" s="37" t="n">
        <v>1034</v>
      </c>
      <c r="Z411" s="38" t="s">
        <v>549</v>
      </c>
      <c r="AA411" s="39"/>
      <c r="AB411" s="37"/>
      <c r="AC411" s="43"/>
      <c r="AD411" s="43"/>
      <c r="AE411" s="43"/>
    </row>
    <row r="412" customFormat="false" ht="33.75" hidden="false" customHeight="true" outlineLevel="0" collapsed="false">
      <c r="A412" s="30"/>
      <c r="B412" s="30"/>
      <c r="C412" s="30"/>
      <c r="D412" s="30"/>
      <c r="E412" s="30"/>
      <c r="F412" s="34"/>
      <c r="G412" s="24" t="s">
        <v>111</v>
      </c>
      <c r="H412" s="123" t="str">
        <f aca="false">ROUND(H411*81/1000,2)&amp;" ppb"</f>
        <v>1561.68 ppb</v>
      </c>
      <c r="I412" s="36" t="s">
        <v>39</v>
      </c>
      <c r="J412" s="125" t="str">
        <f aca="false">ROUND(J411*81/1000,2)&amp;" ppb"</f>
        <v>36.21 ppb</v>
      </c>
      <c r="K412" s="123" t="str">
        <f aca="false">ROUND(K411*81/1000,2)&amp;" ppb"</f>
        <v>2664.09 ppb</v>
      </c>
      <c r="L412" s="36" t="s">
        <v>39</v>
      </c>
      <c r="M412" s="125" t="str">
        <f aca="false">ROUND(M411*81/1000,2)&amp;" ppb"</f>
        <v>167.83 ppb</v>
      </c>
      <c r="N412" s="123" t="str">
        <f aca="false">ROUND(N411*1760/1000,2)&amp;" ppb"</f>
        <v>1937.76 ppb</v>
      </c>
      <c r="O412" s="36" t="s">
        <v>39</v>
      </c>
      <c r="P412" s="125" t="str">
        <f aca="false">ROUND(P411*1760/1000,2)&amp;" ppb"</f>
        <v>79.5 ppb</v>
      </c>
      <c r="Q412" s="123" t="str">
        <f aca="false">ROUND(Q411*246/1000,2)&amp;" ppb"</f>
        <v>5116.8 ppb</v>
      </c>
      <c r="R412" s="36" t="s">
        <v>39</v>
      </c>
      <c r="S412" s="125" t="str">
        <f aca="false">ROUND(S411*246/1000,2)&amp;" ppb"</f>
        <v>140.39 ppb</v>
      </c>
      <c r="T412" s="123" t="str">
        <f aca="false">ROUND(T411*32300/1000000,2)&amp;" ppm"</f>
        <v>12546.61 ppm</v>
      </c>
      <c r="U412" s="36" t="s">
        <v>39</v>
      </c>
      <c r="V412" s="125" t="str">
        <f aca="false">ROUND(V411*32300/1000000,2)&amp;" ppm"</f>
        <v>649.88 ppm</v>
      </c>
      <c r="W412" s="45"/>
      <c r="X412" s="36"/>
      <c r="Y412" s="46"/>
      <c r="Z412" s="45"/>
      <c r="AA412" s="36"/>
      <c r="AB412" s="46"/>
      <c r="AC412" s="47"/>
      <c r="AD412" s="36"/>
      <c r="AE412" s="48"/>
    </row>
    <row r="413" customFormat="false" ht="32.35" hidden="false" customHeight="true" outlineLevel="0" collapsed="false">
      <c r="A413" s="30"/>
      <c r="B413" s="30"/>
      <c r="C413" s="49"/>
      <c r="D413" s="30"/>
      <c r="E413" s="30"/>
      <c r="F413" s="34"/>
      <c r="G413" s="50" t="s">
        <v>27</v>
      </c>
      <c r="H413" s="51" t="s">
        <v>41</v>
      </c>
      <c r="I413" s="51"/>
      <c r="J413" s="51"/>
      <c r="K413" s="25"/>
      <c r="L413" s="26" t="s">
        <v>42</v>
      </c>
      <c r="M413" s="27"/>
      <c r="N413" s="52"/>
      <c r="O413" s="26" t="s">
        <v>43</v>
      </c>
      <c r="P413" s="53"/>
      <c r="Q413" s="52"/>
      <c r="R413" s="26" t="s">
        <v>44</v>
      </c>
      <c r="S413" s="53"/>
      <c r="T413" s="51"/>
      <c r="U413" s="51"/>
      <c r="V413" s="51"/>
      <c r="W413" s="28"/>
      <c r="X413" s="26"/>
      <c r="Y413" s="54"/>
      <c r="Z413" s="28"/>
      <c r="AA413" s="26"/>
      <c r="AB413" s="54"/>
      <c r="AC413" s="25"/>
      <c r="AD413" s="26"/>
      <c r="AE413" s="27"/>
    </row>
    <row r="414" customFormat="false" ht="32.2" hidden="false" customHeight="true" outlineLevel="0" collapsed="false">
      <c r="A414" s="30"/>
      <c r="B414" s="30"/>
      <c r="C414" s="49"/>
      <c r="D414" s="30"/>
      <c r="E414" s="30"/>
      <c r="F414" s="34"/>
      <c r="G414" s="24" t="s">
        <v>107</v>
      </c>
      <c r="H414" s="35" t="n">
        <v>65056</v>
      </c>
      <c r="I414" s="36" t="s">
        <v>39</v>
      </c>
      <c r="J414" s="59" t="n">
        <v>3974</v>
      </c>
      <c r="K414" s="35" t="n">
        <v>430.04</v>
      </c>
      <c r="L414" s="60" t="s">
        <v>39</v>
      </c>
      <c r="M414" s="59" t="n">
        <v>526.4</v>
      </c>
      <c r="N414" s="35" t="n">
        <v>130.24</v>
      </c>
      <c r="O414" s="60" t="s">
        <v>39</v>
      </c>
      <c r="P414" s="37" t="n">
        <v>57</v>
      </c>
      <c r="Q414" s="35" t="n">
        <v>20230</v>
      </c>
      <c r="R414" s="60" t="s">
        <v>39</v>
      </c>
      <c r="S414" s="37" t="n">
        <v>593.6</v>
      </c>
      <c r="T414" s="35"/>
      <c r="U414" s="39"/>
      <c r="V414" s="37"/>
      <c r="W414" s="35"/>
      <c r="X414" s="39"/>
      <c r="Y414" s="37"/>
      <c r="Z414" s="35"/>
      <c r="AA414" s="39"/>
      <c r="AB414" s="37"/>
      <c r="AC414" s="47"/>
      <c r="AD414" s="36"/>
      <c r="AE414" s="48"/>
    </row>
    <row r="415" customFormat="false" ht="29.85" hidden="false" customHeight="true" outlineLevel="0" collapsed="false">
      <c r="A415" s="55"/>
      <c r="B415" s="55"/>
      <c r="C415" s="56"/>
      <c r="D415" s="55"/>
      <c r="E415" s="55"/>
      <c r="F415" s="57"/>
      <c r="G415" s="24" t="s">
        <v>111</v>
      </c>
      <c r="H415" s="123" t="str">
        <f aca="false">ROUND(H414*81/1000,2)&amp;" ppb"</f>
        <v>5269.54 ppb</v>
      </c>
      <c r="I415" s="36" t="s">
        <v>39</v>
      </c>
      <c r="J415" s="125" t="str">
        <f aca="false">ROUND(J414*81/1000,2)&amp;" ppb"</f>
        <v>321.89 ppb</v>
      </c>
      <c r="K415" s="58"/>
      <c r="L415" s="39"/>
      <c r="M415" s="59"/>
      <c r="N415" s="40"/>
      <c r="O415" s="36"/>
      <c r="P415" s="42"/>
      <c r="Q415" s="123" t="str">
        <f aca="false">ROUND(Q414*246/1000,2)&amp;" ppb"</f>
        <v>4976.58 ppb</v>
      </c>
      <c r="R415" s="36" t="s">
        <v>39</v>
      </c>
      <c r="S415" s="125" t="str">
        <f aca="false">ROUND(S414*246/1000,2)&amp;" ppb"</f>
        <v>146.03 ppb</v>
      </c>
      <c r="T415" s="123"/>
      <c r="U415" s="39"/>
      <c r="V415" s="37"/>
      <c r="W415" s="45"/>
      <c r="X415" s="36"/>
      <c r="Y415" s="46"/>
      <c r="Z415" s="45"/>
      <c r="AA415" s="36"/>
      <c r="AB415" s="46"/>
      <c r="AC415" s="47"/>
      <c r="AD415" s="36"/>
      <c r="AE415" s="48"/>
    </row>
    <row r="416" customFormat="false" ht="34.3" hidden="false" customHeight="true" outlineLevel="0" collapsed="false">
      <c r="A416" s="139" t="s">
        <v>550</v>
      </c>
      <c r="B416" s="62"/>
      <c r="C416" s="136" t="s">
        <v>551</v>
      </c>
      <c r="D416" s="64" t="n">
        <v>2.917</v>
      </c>
      <c r="E416" s="94" t="n">
        <v>230307</v>
      </c>
      <c r="F416" s="66" t="n">
        <v>44992</v>
      </c>
      <c r="G416" s="67" t="s">
        <v>27</v>
      </c>
      <c r="H416" s="25"/>
      <c r="I416" s="26" t="s">
        <v>28</v>
      </c>
      <c r="J416" s="27"/>
      <c r="K416" s="25"/>
      <c r="L416" s="26" t="s">
        <v>29</v>
      </c>
      <c r="M416" s="27"/>
      <c r="N416" s="25"/>
      <c r="O416" s="26" t="s">
        <v>30</v>
      </c>
      <c r="P416" s="27"/>
      <c r="Q416" s="25"/>
      <c r="R416" s="26" t="s">
        <v>31</v>
      </c>
      <c r="S416" s="27"/>
      <c r="T416" s="28"/>
      <c r="U416" s="26" t="s">
        <v>32</v>
      </c>
      <c r="V416" s="27"/>
      <c r="W416" s="25"/>
      <c r="X416" s="26" t="s">
        <v>33</v>
      </c>
      <c r="Y416" s="27"/>
      <c r="Z416" s="25"/>
      <c r="AA416" s="26" t="s">
        <v>34</v>
      </c>
      <c r="AB416" s="27"/>
      <c r="AC416" s="29" t="s">
        <v>35</v>
      </c>
      <c r="AD416" s="29"/>
      <c r="AE416" s="29"/>
    </row>
    <row r="417" customFormat="false" ht="38.45" hidden="false" customHeight="true" outlineLevel="0" collapsed="false">
      <c r="A417" s="68" t="s">
        <v>552</v>
      </c>
      <c r="B417" s="68"/>
      <c r="C417" s="68"/>
      <c r="D417" s="68"/>
      <c r="E417" s="68"/>
      <c r="F417" s="71" t="n">
        <v>44995</v>
      </c>
      <c r="G417" s="67" t="s">
        <v>107</v>
      </c>
      <c r="H417" s="72" t="n">
        <v>17580</v>
      </c>
      <c r="I417" s="73" t="s">
        <v>39</v>
      </c>
      <c r="J417" s="74" t="n">
        <v>433.1</v>
      </c>
      <c r="K417" s="72" t="n">
        <v>32610</v>
      </c>
      <c r="L417" s="73" t="s">
        <v>39</v>
      </c>
      <c r="M417" s="74" t="n">
        <v>2140</v>
      </c>
      <c r="N417" s="72" t="n">
        <v>907.9</v>
      </c>
      <c r="O417" s="73" t="s">
        <v>39</v>
      </c>
      <c r="P417" s="74" t="n">
        <v>46.12</v>
      </c>
      <c r="Q417" s="72" t="n">
        <v>22230</v>
      </c>
      <c r="R417" s="73" t="s">
        <v>39</v>
      </c>
      <c r="S417" s="74" t="n">
        <v>623.3</v>
      </c>
      <c r="T417" s="72" t="n">
        <v>575340</v>
      </c>
      <c r="U417" s="73" t="s">
        <v>39</v>
      </c>
      <c r="V417" s="74" t="n">
        <v>29660</v>
      </c>
      <c r="W417" s="72" t="n">
        <v>754.53</v>
      </c>
      <c r="X417" s="91" t="s">
        <v>39</v>
      </c>
      <c r="Y417" s="74" t="n">
        <v>97.23</v>
      </c>
      <c r="Z417" s="96" t="s">
        <v>553</v>
      </c>
      <c r="AA417" s="91"/>
      <c r="AB417" s="74"/>
      <c r="AC417" s="78"/>
      <c r="AD417" s="78"/>
      <c r="AE417" s="78"/>
    </row>
    <row r="418" customFormat="false" ht="33.75" hidden="false" customHeight="true" outlineLevel="0" collapsed="false">
      <c r="A418" s="68"/>
      <c r="B418" s="68"/>
      <c r="C418" s="68"/>
      <c r="D418" s="68"/>
      <c r="E418" s="68"/>
      <c r="F418" s="71"/>
      <c r="G418" s="67" t="s">
        <v>111</v>
      </c>
      <c r="H418" s="131" t="str">
        <f aca="false">ROUND(H417*81/1000,2)&amp;" ppb"</f>
        <v>1423.98 ppb</v>
      </c>
      <c r="I418" s="73" t="s">
        <v>39</v>
      </c>
      <c r="J418" s="132" t="str">
        <f aca="false">ROUND(J417*81/1000,2)&amp;" ppb"</f>
        <v>35.08 ppb</v>
      </c>
      <c r="K418" s="131" t="str">
        <f aca="false">ROUND(K417*81/1000,2)&amp;" ppb"</f>
        <v>2641.41 ppb</v>
      </c>
      <c r="L418" s="73" t="s">
        <v>39</v>
      </c>
      <c r="M418" s="132" t="str">
        <f aca="false">ROUND(M417*81/1000,2)&amp;" ppb"</f>
        <v>173.34 ppb</v>
      </c>
      <c r="N418" s="131" t="str">
        <f aca="false">ROUND(N417*1760/1000,2)&amp;" ppb"</f>
        <v>1597.9 ppb</v>
      </c>
      <c r="O418" s="73" t="s">
        <v>39</v>
      </c>
      <c r="P418" s="132" t="str">
        <f aca="false">ROUND(P417*1760/1000,2)&amp;" ppb"</f>
        <v>81.17 ppb</v>
      </c>
      <c r="Q418" s="131" t="str">
        <f aca="false">ROUND(Q417*246/1000,2)&amp;" ppb"</f>
        <v>5468.58 ppb</v>
      </c>
      <c r="R418" s="73" t="s">
        <v>39</v>
      </c>
      <c r="S418" s="132" t="str">
        <f aca="false">ROUND(S417*246/1000,2)&amp;" ppb"</f>
        <v>153.33 ppb</v>
      </c>
      <c r="T418" s="131" t="str">
        <f aca="false">ROUND(T417*32300/1000000,2)&amp;" ppm"</f>
        <v>18583.48 ppm</v>
      </c>
      <c r="U418" s="73" t="s">
        <v>39</v>
      </c>
      <c r="V418" s="132" t="str">
        <f aca="false">ROUND(V417*32300/1000000,2)&amp;" ppm"</f>
        <v>958.02 ppm</v>
      </c>
      <c r="W418" s="79"/>
      <c r="X418" s="73"/>
      <c r="Y418" s="80"/>
      <c r="Z418" s="79"/>
      <c r="AA418" s="73"/>
      <c r="AB418" s="80"/>
      <c r="AC418" s="82"/>
      <c r="AD418" s="73"/>
      <c r="AE418" s="83"/>
    </row>
    <row r="419" customFormat="false" ht="32.35" hidden="false" customHeight="true" outlineLevel="0" collapsed="false">
      <c r="A419" s="68"/>
      <c r="B419" s="68"/>
      <c r="C419" s="84"/>
      <c r="D419" s="68"/>
      <c r="E419" s="68"/>
      <c r="F419" s="71"/>
      <c r="G419" s="85" t="s">
        <v>27</v>
      </c>
      <c r="H419" s="51" t="s">
        <v>41</v>
      </c>
      <c r="I419" s="51"/>
      <c r="J419" s="51"/>
      <c r="K419" s="25"/>
      <c r="L419" s="26" t="s">
        <v>42</v>
      </c>
      <c r="M419" s="27"/>
      <c r="N419" s="52"/>
      <c r="O419" s="26" t="s">
        <v>43</v>
      </c>
      <c r="P419" s="53"/>
      <c r="Q419" s="52"/>
      <c r="R419" s="26" t="s">
        <v>44</v>
      </c>
      <c r="S419" s="53"/>
      <c r="T419" s="51"/>
      <c r="U419" s="51"/>
      <c r="V419" s="51"/>
      <c r="W419" s="28"/>
      <c r="X419" s="26"/>
      <c r="Y419" s="54"/>
      <c r="Z419" s="28"/>
      <c r="AA419" s="26"/>
      <c r="AB419" s="54"/>
      <c r="AC419" s="25"/>
      <c r="AD419" s="26"/>
      <c r="AE419" s="27"/>
    </row>
    <row r="420" customFormat="false" ht="32.2" hidden="false" customHeight="true" outlineLevel="0" collapsed="false">
      <c r="A420" s="68"/>
      <c r="B420" s="68"/>
      <c r="C420" s="84"/>
      <c r="D420" s="68"/>
      <c r="E420" s="68"/>
      <c r="F420" s="71"/>
      <c r="G420" s="67" t="s">
        <v>107</v>
      </c>
      <c r="H420" s="72" t="n">
        <v>65413</v>
      </c>
      <c r="I420" s="73" t="s">
        <v>39</v>
      </c>
      <c r="J420" s="90" t="n">
        <v>4185</v>
      </c>
      <c r="K420" s="72" t="n">
        <v>476.07</v>
      </c>
      <c r="L420" s="91" t="s">
        <v>39</v>
      </c>
      <c r="M420" s="90" t="n">
        <v>536.2</v>
      </c>
      <c r="N420" s="72" t="n">
        <v>121.36</v>
      </c>
      <c r="O420" s="91" t="s">
        <v>39</v>
      </c>
      <c r="P420" s="74" t="n">
        <v>69.39</v>
      </c>
      <c r="Q420" s="72" t="n">
        <v>22780</v>
      </c>
      <c r="R420" s="91" t="s">
        <v>39</v>
      </c>
      <c r="S420" s="74" t="n">
        <v>674.6</v>
      </c>
      <c r="T420" s="72"/>
      <c r="U420" s="91"/>
      <c r="V420" s="74"/>
      <c r="W420" s="72"/>
      <c r="X420" s="91"/>
      <c r="Y420" s="74"/>
      <c r="Z420" s="72"/>
      <c r="AA420" s="91"/>
      <c r="AB420" s="74"/>
      <c r="AC420" s="82"/>
      <c r="AD420" s="73"/>
      <c r="AE420" s="83"/>
    </row>
    <row r="421" customFormat="false" ht="29.85" hidden="false" customHeight="true" outlineLevel="0" collapsed="false">
      <c r="A421" s="86"/>
      <c r="B421" s="86"/>
      <c r="C421" s="87"/>
      <c r="D421" s="86"/>
      <c r="E421" s="86"/>
      <c r="F421" s="88"/>
      <c r="G421" s="67" t="s">
        <v>111</v>
      </c>
      <c r="H421" s="131" t="str">
        <f aca="false">ROUND(H420*81/1000,2)&amp;" ppb"</f>
        <v>5298.45 ppb</v>
      </c>
      <c r="I421" s="73" t="s">
        <v>39</v>
      </c>
      <c r="J421" s="132" t="str">
        <f aca="false">ROUND(J420*81/1000,2)&amp;" ppb"</f>
        <v>338.99 ppb</v>
      </c>
      <c r="K421" s="89"/>
      <c r="L421" s="91"/>
      <c r="M421" s="90"/>
      <c r="N421" s="75"/>
      <c r="O421" s="73"/>
      <c r="P421" s="77"/>
      <c r="Q421" s="131" t="str">
        <f aca="false">ROUND(Q420*246/1000,2)&amp;" ppb"</f>
        <v>5603.88 ppb</v>
      </c>
      <c r="R421" s="73" t="s">
        <v>39</v>
      </c>
      <c r="S421" s="132" t="str">
        <f aca="false">ROUND(S420*246/1000,2)&amp;" ppb"</f>
        <v>165.95 ppb</v>
      </c>
      <c r="T421" s="131"/>
      <c r="U421" s="91"/>
      <c r="V421" s="74"/>
      <c r="W421" s="79"/>
      <c r="X421" s="73"/>
      <c r="Y421" s="80"/>
      <c r="Z421" s="79"/>
      <c r="AA421" s="73"/>
      <c r="AB421" s="80"/>
      <c r="AC421" s="82"/>
      <c r="AD421" s="73"/>
      <c r="AE421" s="83"/>
    </row>
    <row r="422" customFormat="false" ht="34.3" hidden="false" customHeight="true" outlineLevel="0" collapsed="false">
      <c r="A422" s="138" t="s">
        <v>554</v>
      </c>
      <c r="B422" s="20"/>
      <c r="C422" s="135" t="s">
        <v>555</v>
      </c>
      <c r="D422" s="21" t="n">
        <v>6.955</v>
      </c>
      <c r="E422" s="92" t="n">
        <v>230310</v>
      </c>
      <c r="F422" s="23" t="n">
        <v>44995</v>
      </c>
      <c r="G422" s="24" t="s">
        <v>27</v>
      </c>
      <c r="H422" s="25"/>
      <c r="I422" s="26" t="s">
        <v>28</v>
      </c>
      <c r="J422" s="27"/>
      <c r="K422" s="25"/>
      <c r="L422" s="26" t="s">
        <v>29</v>
      </c>
      <c r="M422" s="27"/>
      <c r="N422" s="25"/>
      <c r="O422" s="26" t="s">
        <v>30</v>
      </c>
      <c r="P422" s="27"/>
      <c r="Q422" s="25"/>
      <c r="R422" s="26" t="s">
        <v>31</v>
      </c>
      <c r="S422" s="27"/>
      <c r="T422" s="28"/>
      <c r="U422" s="26" t="s">
        <v>32</v>
      </c>
      <c r="V422" s="27"/>
      <c r="W422" s="25"/>
      <c r="X422" s="26" t="s">
        <v>33</v>
      </c>
      <c r="Y422" s="27"/>
      <c r="Z422" s="25"/>
      <c r="AA422" s="26" t="s">
        <v>34</v>
      </c>
      <c r="AB422" s="27"/>
      <c r="AC422" s="29" t="s">
        <v>35</v>
      </c>
      <c r="AD422" s="29"/>
      <c r="AE422" s="29"/>
    </row>
    <row r="423" customFormat="false" ht="38.45" hidden="false" customHeight="true" outlineLevel="0" collapsed="false">
      <c r="A423" s="30" t="s">
        <v>556</v>
      </c>
      <c r="B423" s="30"/>
      <c r="C423" s="30"/>
      <c r="D423" s="30"/>
      <c r="E423" s="30"/>
      <c r="F423" s="34" t="n">
        <v>45002</v>
      </c>
      <c r="G423" s="24" t="s">
        <v>107</v>
      </c>
      <c r="H423" s="35" t="n">
        <v>81060</v>
      </c>
      <c r="I423" s="36" t="s">
        <v>39</v>
      </c>
      <c r="J423" s="37" t="n">
        <v>1512</v>
      </c>
      <c r="K423" s="35" t="n">
        <v>262100</v>
      </c>
      <c r="L423" s="36" t="s">
        <v>39</v>
      </c>
      <c r="M423" s="37" t="n">
        <v>11340</v>
      </c>
      <c r="N423" s="35" t="n">
        <v>7093</v>
      </c>
      <c r="O423" s="36" t="s">
        <v>39</v>
      </c>
      <c r="P423" s="37" t="n">
        <v>162.8</v>
      </c>
      <c r="Q423" s="35" t="n">
        <v>39240</v>
      </c>
      <c r="R423" s="36" t="s">
        <v>39</v>
      </c>
      <c r="S423" s="37" t="n">
        <v>980.5</v>
      </c>
      <c r="T423" s="35" t="n">
        <v>392930</v>
      </c>
      <c r="U423" s="36" t="s">
        <v>39</v>
      </c>
      <c r="V423" s="37" t="n">
        <v>20290</v>
      </c>
      <c r="W423" s="35" t="n">
        <v>6300.6</v>
      </c>
      <c r="X423" s="60" t="s">
        <v>39</v>
      </c>
      <c r="Y423" s="37" t="n">
        <v>340.6</v>
      </c>
      <c r="Z423" s="38" t="s">
        <v>557</v>
      </c>
      <c r="AA423" s="39"/>
      <c r="AB423" s="37"/>
      <c r="AC423" s="43"/>
      <c r="AD423" s="43"/>
      <c r="AE423" s="43"/>
    </row>
    <row r="424" customFormat="false" ht="33.75" hidden="false" customHeight="true" outlineLevel="0" collapsed="false">
      <c r="A424" s="30"/>
      <c r="B424" s="30"/>
      <c r="C424" s="30"/>
      <c r="D424" s="30"/>
      <c r="E424" s="30"/>
      <c r="F424" s="34"/>
      <c r="G424" s="24" t="s">
        <v>111</v>
      </c>
      <c r="H424" s="123" t="str">
        <f aca="false">ROUND(H423*81/1000,2)&amp;" ppb"</f>
        <v>6565.86 ppb</v>
      </c>
      <c r="I424" s="36" t="s">
        <v>39</v>
      </c>
      <c r="J424" s="125" t="str">
        <f aca="false">ROUND(J423*81/1000,2)&amp;" ppb"</f>
        <v>122.47 ppb</v>
      </c>
      <c r="K424" s="123" t="str">
        <f aca="false">ROUND(K423*81/1000,2)&amp;" ppb"</f>
        <v>21230.1 ppb</v>
      </c>
      <c r="L424" s="36" t="s">
        <v>39</v>
      </c>
      <c r="M424" s="125" t="str">
        <f aca="false">ROUND(M423*81/1000,2)&amp;" ppb"</f>
        <v>918.54 ppb</v>
      </c>
      <c r="N424" s="123" t="str">
        <f aca="false">ROUND(N423*1760/1000,2)&amp;" ppb"</f>
        <v>12483.68 ppb</v>
      </c>
      <c r="O424" s="36" t="s">
        <v>39</v>
      </c>
      <c r="P424" s="125" t="str">
        <f aca="false">ROUND(P423*1760/1000,2)&amp;" ppb"</f>
        <v>286.53 ppb</v>
      </c>
      <c r="Q424" s="123" t="str">
        <f aca="false">ROUND(Q423*246/1000,2)&amp;" ppb"</f>
        <v>9653.04 ppb</v>
      </c>
      <c r="R424" s="36" t="s">
        <v>39</v>
      </c>
      <c r="S424" s="125" t="str">
        <f aca="false">ROUND(S423*246/1000,2)&amp;" ppb"</f>
        <v>241.2 ppb</v>
      </c>
      <c r="T424" s="123" t="str">
        <f aca="false">ROUND(T423*32300/1000000,2)&amp;" ppm"</f>
        <v>12691.64 ppm</v>
      </c>
      <c r="U424" s="36" t="s">
        <v>39</v>
      </c>
      <c r="V424" s="125" t="str">
        <f aca="false">ROUND(V423*32300/1000000,2)&amp;" ppm"</f>
        <v>655.37 ppm</v>
      </c>
      <c r="W424" s="45"/>
      <c r="X424" s="36"/>
      <c r="Y424" s="46"/>
      <c r="Z424" s="45"/>
      <c r="AA424" s="36"/>
      <c r="AB424" s="46"/>
      <c r="AC424" s="47"/>
      <c r="AD424" s="36"/>
      <c r="AE424" s="48"/>
    </row>
    <row r="425" customFormat="false" ht="32.35" hidden="false" customHeight="true" outlineLevel="0" collapsed="false">
      <c r="A425" s="30"/>
      <c r="B425" s="30"/>
      <c r="C425" s="49"/>
      <c r="D425" s="30"/>
      <c r="E425" s="30"/>
      <c r="F425" s="34"/>
      <c r="G425" s="50" t="s">
        <v>27</v>
      </c>
      <c r="H425" s="51" t="s">
        <v>41</v>
      </c>
      <c r="I425" s="51"/>
      <c r="J425" s="51"/>
      <c r="K425" s="25"/>
      <c r="L425" s="26" t="s">
        <v>42</v>
      </c>
      <c r="M425" s="27"/>
      <c r="N425" s="52"/>
      <c r="O425" s="26" t="s">
        <v>43</v>
      </c>
      <c r="P425" s="53"/>
      <c r="Q425" s="52"/>
      <c r="R425" s="26" t="s">
        <v>44</v>
      </c>
      <c r="S425" s="53"/>
      <c r="T425" s="51"/>
      <c r="U425" s="51"/>
      <c r="V425" s="51"/>
      <c r="W425" s="28"/>
      <c r="X425" s="26"/>
      <c r="Y425" s="54"/>
      <c r="Z425" s="28"/>
      <c r="AA425" s="26"/>
      <c r="AB425" s="54"/>
      <c r="AC425" s="25"/>
      <c r="AD425" s="26"/>
      <c r="AE425" s="27"/>
    </row>
    <row r="426" customFormat="false" ht="32.2" hidden="false" customHeight="true" outlineLevel="0" collapsed="false">
      <c r="A426" s="30"/>
      <c r="B426" s="30"/>
      <c r="C426" s="49"/>
      <c r="D426" s="30"/>
      <c r="E426" s="30"/>
      <c r="F426" s="34"/>
      <c r="G426" s="24" t="s">
        <v>107</v>
      </c>
      <c r="H426" s="35" t="n">
        <v>143150</v>
      </c>
      <c r="I426" s="36" t="s">
        <v>39</v>
      </c>
      <c r="J426" s="59" t="n">
        <v>7716</v>
      </c>
      <c r="K426" s="35" t="n">
        <v>1525.8</v>
      </c>
      <c r="L426" s="60" t="s">
        <v>39</v>
      </c>
      <c r="M426" s="59" t="n">
        <v>575.2</v>
      </c>
      <c r="N426" s="35" t="n">
        <v>114.46</v>
      </c>
      <c r="O426" s="60" t="s">
        <v>39</v>
      </c>
      <c r="P426" s="37" t="n">
        <v>67.2</v>
      </c>
      <c r="Q426" s="35" t="n">
        <v>37610</v>
      </c>
      <c r="R426" s="60" t="s">
        <v>39</v>
      </c>
      <c r="S426" s="37" t="n">
        <v>970.7</v>
      </c>
      <c r="T426" s="35"/>
      <c r="U426" s="39"/>
      <c r="V426" s="37"/>
      <c r="W426" s="35"/>
      <c r="X426" s="39"/>
      <c r="Y426" s="37"/>
      <c r="Z426" s="35"/>
      <c r="AA426" s="39"/>
      <c r="AB426" s="37"/>
      <c r="AC426" s="47"/>
      <c r="AD426" s="36"/>
      <c r="AE426" s="48"/>
    </row>
    <row r="427" customFormat="false" ht="29.85" hidden="false" customHeight="true" outlineLevel="0" collapsed="false">
      <c r="A427" s="55"/>
      <c r="B427" s="55"/>
      <c r="C427" s="56"/>
      <c r="D427" s="55"/>
      <c r="E427" s="55"/>
      <c r="F427" s="57"/>
      <c r="G427" s="24" t="s">
        <v>111</v>
      </c>
      <c r="H427" s="123" t="str">
        <f aca="false">ROUND(H426*81/1000,2)&amp;" ppb"</f>
        <v>11595.15 ppb</v>
      </c>
      <c r="I427" s="36" t="s">
        <v>39</v>
      </c>
      <c r="J427" s="125" t="str">
        <f aca="false">ROUND(J426*81/1000,2)&amp;" ppb"</f>
        <v>625 ppb</v>
      </c>
      <c r="K427" s="58"/>
      <c r="L427" s="39"/>
      <c r="M427" s="59"/>
      <c r="N427" s="40"/>
      <c r="O427" s="36"/>
      <c r="P427" s="42"/>
      <c r="Q427" s="123" t="str">
        <f aca="false">ROUND(Q426*246/1000,2)&amp;" ppb"</f>
        <v>9252.06 ppb</v>
      </c>
      <c r="R427" s="36" t="s">
        <v>39</v>
      </c>
      <c r="S427" s="125" t="str">
        <f aca="false">ROUND(S426*246/1000,2)&amp;" ppb"</f>
        <v>238.79 ppb</v>
      </c>
      <c r="T427" s="123"/>
      <c r="U427" s="39"/>
      <c r="V427" s="37"/>
      <c r="W427" s="45"/>
      <c r="X427" s="36"/>
      <c r="Y427" s="46"/>
      <c r="Z427" s="45"/>
      <c r="AA427" s="36"/>
      <c r="AB427" s="46"/>
      <c r="AC427" s="47"/>
      <c r="AD427" s="36"/>
      <c r="AE427" s="48"/>
    </row>
    <row r="428" customFormat="false" ht="34.3" hidden="false" customHeight="true" outlineLevel="0" collapsed="false">
      <c r="A428" s="139" t="s">
        <v>558</v>
      </c>
      <c r="B428" s="62"/>
      <c r="C428" s="136" t="s">
        <v>559</v>
      </c>
      <c r="D428" s="64" t="n">
        <v>3.882</v>
      </c>
      <c r="E428" s="94" t="n">
        <v>230317</v>
      </c>
      <c r="F428" s="66" t="n">
        <v>45002</v>
      </c>
      <c r="G428" s="67" t="s">
        <v>27</v>
      </c>
      <c r="H428" s="25"/>
      <c r="I428" s="26" t="s">
        <v>28</v>
      </c>
      <c r="J428" s="27"/>
      <c r="K428" s="25"/>
      <c r="L428" s="26" t="s">
        <v>29</v>
      </c>
      <c r="M428" s="27"/>
      <c r="N428" s="25"/>
      <c r="O428" s="26" t="s">
        <v>30</v>
      </c>
      <c r="P428" s="27"/>
      <c r="Q428" s="25"/>
      <c r="R428" s="26" t="s">
        <v>31</v>
      </c>
      <c r="S428" s="27"/>
      <c r="T428" s="28"/>
      <c r="U428" s="26" t="s">
        <v>32</v>
      </c>
      <c r="V428" s="27"/>
      <c r="W428" s="25"/>
      <c r="X428" s="26" t="s">
        <v>33</v>
      </c>
      <c r="Y428" s="27"/>
      <c r="Z428" s="25"/>
      <c r="AA428" s="26" t="s">
        <v>34</v>
      </c>
      <c r="AB428" s="27"/>
      <c r="AC428" s="29" t="s">
        <v>35</v>
      </c>
      <c r="AD428" s="29"/>
      <c r="AE428" s="29"/>
    </row>
    <row r="429" customFormat="false" ht="38.45" hidden="false" customHeight="true" outlineLevel="0" collapsed="false">
      <c r="A429" s="68" t="s">
        <v>560</v>
      </c>
      <c r="B429" s="68"/>
      <c r="C429" s="68"/>
      <c r="D429" s="68"/>
      <c r="E429" s="68"/>
      <c r="F429" s="71" t="n">
        <v>45006</v>
      </c>
      <c r="G429" s="67" t="s">
        <v>107</v>
      </c>
      <c r="H429" s="72" t="n">
        <v>15550</v>
      </c>
      <c r="I429" s="73" t="s">
        <v>39</v>
      </c>
      <c r="J429" s="74" t="n">
        <v>356</v>
      </c>
      <c r="K429" s="72" t="n">
        <v>29010</v>
      </c>
      <c r="L429" s="73" t="s">
        <v>39</v>
      </c>
      <c r="M429" s="74" t="n">
        <v>1771</v>
      </c>
      <c r="N429" s="72" t="n">
        <v>819.4</v>
      </c>
      <c r="O429" s="73" t="s">
        <v>39</v>
      </c>
      <c r="P429" s="74" t="n">
        <v>34.1</v>
      </c>
      <c r="Q429" s="72" t="n">
        <v>19610</v>
      </c>
      <c r="R429" s="73" t="s">
        <v>39</v>
      </c>
      <c r="S429" s="74" t="n">
        <v>520.6</v>
      </c>
      <c r="T429" s="72" t="n">
        <v>588960</v>
      </c>
      <c r="U429" s="73" t="s">
        <v>39</v>
      </c>
      <c r="V429" s="74" t="n">
        <v>30230</v>
      </c>
      <c r="W429" s="72" t="n">
        <v>190.03</v>
      </c>
      <c r="X429" s="91" t="s">
        <v>39</v>
      </c>
      <c r="Y429" s="74" t="n">
        <v>57.6</v>
      </c>
      <c r="Z429" s="72" t="n">
        <v>60.03</v>
      </c>
      <c r="AA429" s="91" t="s">
        <v>39</v>
      </c>
      <c r="AB429" s="74" t="n">
        <v>46.57</v>
      </c>
      <c r="AC429" s="78"/>
      <c r="AD429" s="78"/>
      <c r="AE429" s="78"/>
    </row>
    <row r="430" customFormat="false" ht="33.75" hidden="false" customHeight="true" outlineLevel="0" collapsed="false">
      <c r="A430" s="68"/>
      <c r="B430" s="68"/>
      <c r="C430" s="68"/>
      <c r="D430" s="68"/>
      <c r="E430" s="68"/>
      <c r="F430" s="71"/>
      <c r="G430" s="67" t="s">
        <v>111</v>
      </c>
      <c r="H430" s="131" t="str">
        <f aca="false">ROUND(H429*81/1000,2)&amp;" ppb"</f>
        <v>1259.55 ppb</v>
      </c>
      <c r="I430" s="73" t="s">
        <v>39</v>
      </c>
      <c r="J430" s="132" t="str">
        <f aca="false">ROUND(J429*81/1000,2)&amp;" ppb"</f>
        <v>28.84 ppb</v>
      </c>
      <c r="K430" s="131" t="str">
        <f aca="false">ROUND(K429*81/1000,2)&amp;" ppb"</f>
        <v>2349.81 ppb</v>
      </c>
      <c r="L430" s="73" t="s">
        <v>39</v>
      </c>
      <c r="M430" s="132" t="str">
        <f aca="false">ROUND(M429*81/1000,2)&amp;" ppb"</f>
        <v>143.45 ppb</v>
      </c>
      <c r="N430" s="131" t="str">
        <f aca="false">ROUND(N429*1760/1000,2)&amp;" ppb"</f>
        <v>1442.14 ppb</v>
      </c>
      <c r="O430" s="73" t="s">
        <v>39</v>
      </c>
      <c r="P430" s="132" t="str">
        <f aca="false">ROUND(P429*1760/1000,2)&amp;" ppb"</f>
        <v>60.02 ppb</v>
      </c>
      <c r="Q430" s="131" t="str">
        <f aca="false">ROUND(Q429*246/1000,2)&amp;" ppb"</f>
        <v>4824.06 ppb</v>
      </c>
      <c r="R430" s="73" t="s">
        <v>39</v>
      </c>
      <c r="S430" s="132" t="str">
        <f aca="false">ROUND(S429*246/1000,2)&amp;" ppb"</f>
        <v>128.07 ppb</v>
      </c>
      <c r="T430" s="131" t="str">
        <f aca="false">ROUND(T429*32300/1000000,2)&amp;" ppm"</f>
        <v>19023.41 ppm</v>
      </c>
      <c r="U430" s="73" t="s">
        <v>39</v>
      </c>
      <c r="V430" s="132" t="str">
        <f aca="false">ROUND(V429*32300/1000000,2)&amp;" ppm"</f>
        <v>976.43 ppm</v>
      </c>
      <c r="W430" s="79"/>
      <c r="X430" s="73"/>
      <c r="Y430" s="80"/>
      <c r="Z430" s="79"/>
      <c r="AA430" s="73"/>
      <c r="AB430" s="80"/>
      <c r="AC430" s="82"/>
      <c r="AD430" s="73"/>
      <c r="AE430" s="83"/>
    </row>
    <row r="431" customFormat="false" ht="32.35" hidden="false" customHeight="true" outlineLevel="0" collapsed="false">
      <c r="A431" s="68"/>
      <c r="B431" s="68"/>
      <c r="C431" s="84"/>
      <c r="D431" s="68"/>
      <c r="E431" s="68"/>
      <c r="F431" s="71"/>
      <c r="G431" s="85" t="s">
        <v>27</v>
      </c>
      <c r="H431" s="51" t="s">
        <v>41</v>
      </c>
      <c r="I431" s="51"/>
      <c r="J431" s="51"/>
      <c r="K431" s="25"/>
      <c r="L431" s="26" t="s">
        <v>42</v>
      </c>
      <c r="M431" s="27"/>
      <c r="N431" s="52"/>
      <c r="O431" s="26" t="s">
        <v>43</v>
      </c>
      <c r="P431" s="53"/>
      <c r="Q431" s="52"/>
      <c r="R431" s="26" t="s">
        <v>44</v>
      </c>
      <c r="S431" s="53"/>
      <c r="T431" s="51"/>
      <c r="U431" s="51"/>
      <c r="V431" s="51"/>
      <c r="W431" s="28"/>
      <c r="X431" s="26"/>
      <c r="Y431" s="54"/>
      <c r="Z431" s="28"/>
      <c r="AA431" s="26"/>
      <c r="AB431" s="54"/>
      <c r="AC431" s="25"/>
      <c r="AD431" s="26"/>
      <c r="AE431" s="27"/>
    </row>
    <row r="432" customFormat="false" ht="32.2" hidden="false" customHeight="true" outlineLevel="0" collapsed="false">
      <c r="A432" s="68"/>
      <c r="B432" s="68"/>
      <c r="C432" s="84"/>
      <c r="D432" s="68"/>
      <c r="E432" s="68"/>
      <c r="F432" s="71"/>
      <c r="G432" s="67" t="s">
        <v>107</v>
      </c>
      <c r="H432" s="72" t="n">
        <v>19843</v>
      </c>
      <c r="I432" s="73" t="s">
        <v>39</v>
      </c>
      <c r="J432" s="90" t="n">
        <v>1749</v>
      </c>
      <c r="K432" s="72" t="n">
        <v>279.87</v>
      </c>
      <c r="L432" s="91" t="s">
        <v>39</v>
      </c>
      <c r="M432" s="90" t="n">
        <v>374.6</v>
      </c>
      <c r="N432" s="72" t="n">
        <v>107.99</v>
      </c>
      <c r="O432" s="91" t="s">
        <v>39</v>
      </c>
      <c r="P432" s="74" t="n">
        <v>49.53</v>
      </c>
      <c r="Q432" s="72" t="n">
        <v>18970</v>
      </c>
      <c r="R432" s="91" t="s">
        <v>39</v>
      </c>
      <c r="S432" s="74" t="n">
        <v>553.5</v>
      </c>
      <c r="T432" s="72"/>
      <c r="U432" s="91"/>
      <c r="V432" s="74"/>
      <c r="W432" s="72"/>
      <c r="X432" s="91"/>
      <c r="Y432" s="74"/>
      <c r="Z432" s="72"/>
      <c r="AA432" s="91"/>
      <c r="AB432" s="74"/>
      <c r="AC432" s="82"/>
      <c r="AD432" s="73"/>
      <c r="AE432" s="83"/>
    </row>
    <row r="433" customFormat="false" ht="29.85" hidden="false" customHeight="true" outlineLevel="0" collapsed="false">
      <c r="A433" s="86"/>
      <c r="B433" s="86"/>
      <c r="C433" s="87"/>
      <c r="D433" s="86"/>
      <c r="E433" s="86"/>
      <c r="F433" s="88"/>
      <c r="G433" s="67" t="s">
        <v>111</v>
      </c>
      <c r="H433" s="131" t="str">
        <f aca="false">ROUND(H432*81/1000,2)&amp;" ppb"</f>
        <v>1607.28 ppb</v>
      </c>
      <c r="I433" s="73" t="s">
        <v>39</v>
      </c>
      <c r="J433" s="132" t="str">
        <f aca="false">ROUND(J432*81/1000,2)&amp;" ppb"</f>
        <v>141.67 ppb</v>
      </c>
      <c r="K433" s="89"/>
      <c r="L433" s="91"/>
      <c r="M433" s="90"/>
      <c r="N433" s="75"/>
      <c r="O433" s="73"/>
      <c r="P433" s="77"/>
      <c r="Q433" s="131" t="str">
        <f aca="false">ROUND(Q432*246/1000,2)&amp;" ppb"</f>
        <v>4666.62 ppb</v>
      </c>
      <c r="R433" s="73" t="s">
        <v>39</v>
      </c>
      <c r="S433" s="132" t="str">
        <f aca="false">ROUND(S432*246/1000,2)&amp;" ppb"</f>
        <v>136.16 ppb</v>
      </c>
      <c r="T433" s="131"/>
      <c r="U433" s="91"/>
      <c r="V433" s="74"/>
      <c r="W433" s="79"/>
      <c r="X433" s="73"/>
      <c r="Y433" s="80"/>
      <c r="Z433" s="79"/>
      <c r="AA433" s="73"/>
      <c r="AB433" s="80"/>
      <c r="AC433" s="82"/>
      <c r="AD433" s="73"/>
      <c r="AE433" s="83"/>
    </row>
    <row r="434" customFormat="false" ht="34.3" hidden="false" customHeight="true" outlineLevel="0" collapsed="false">
      <c r="A434" s="138" t="s">
        <v>561</v>
      </c>
      <c r="B434" s="20"/>
      <c r="C434" s="135" t="s">
        <v>562</v>
      </c>
      <c r="D434" s="21" t="n">
        <v>2.847</v>
      </c>
      <c r="E434" s="92" t="n">
        <v>230321</v>
      </c>
      <c r="F434" s="23" t="n">
        <v>45006</v>
      </c>
      <c r="G434" s="24" t="s">
        <v>27</v>
      </c>
      <c r="H434" s="25"/>
      <c r="I434" s="26" t="s">
        <v>28</v>
      </c>
      <c r="J434" s="27"/>
      <c r="K434" s="25"/>
      <c r="L434" s="26" t="s">
        <v>29</v>
      </c>
      <c r="M434" s="27"/>
      <c r="N434" s="25"/>
      <c r="O434" s="26" t="s">
        <v>30</v>
      </c>
      <c r="P434" s="27"/>
      <c r="Q434" s="25"/>
      <c r="R434" s="26" t="s">
        <v>31</v>
      </c>
      <c r="S434" s="27"/>
      <c r="T434" s="28"/>
      <c r="U434" s="26" t="s">
        <v>32</v>
      </c>
      <c r="V434" s="27"/>
      <c r="W434" s="25"/>
      <c r="X434" s="26" t="s">
        <v>33</v>
      </c>
      <c r="Y434" s="27"/>
      <c r="Z434" s="25"/>
      <c r="AA434" s="26" t="s">
        <v>34</v>
      </c>
      <c r="AB434" s="27"/>
      <c r="AC434" s="29" t="s">
        <v>35</v>
      </c>
      <c r="AD434" s="29"/>
      <c r="AE434" s="29"/>
    </row>
    <row r="435" customFormat="false" ht="38.45" hidden="false" customHeight="true" outlineLevel="0" collapsed="false">
      <c r="A435" s="30" t="s">
        <v>563</v>
      </c>
      <c r="B435" s="30"/>
      <c r="C435" s="30"/>
      <c r="D435" s="30"/>
      <c r="E435" s="30"/>
      <c r="F435" s="34" t="n">
        <v>45009</v>
      </c>
      <c r="G435" s="24" t="s">
        <v>107</v>
      </c>
      <c r="H435" s="35" t="n">
        <v>7474</v>
      </c>
      <c r="I435" s="36" t="s">
        <v>39</v>
      </c>
      <c r="J435" s="37" t="n">
        <v>258.6</v>
      </c>
      <c r="K435" s="35" t="n">
        <v>11220</v>
      </c>
      <c r="L435" s="36" t="s">
        <v>39</v>
      </c>
      <c r="M435" s="37" t="n">
        <v>1267</v>
      </c>
      <c r="N435" s="35" t="n">
        <v>338.4</v>
      </c>
      <c r="O435" s="36" t="s">
        <v>39</v>
      </c>
      <c r="P435" s="37" t="n">
        <v>42.59</v>
      </c>
      <c r="Q435" s="35" t="n">
        <v>6076</v>
      </c>
      <c r="R435" s="36" t="s">
        <v>39</v>
      </c>
      <c r="S435" s="37" t="n">
        <v>260.4</v>
      </c>
      <c r="T435" s="35" t="n">
        <v>317510</v>
      </c>
      <c r="U435" s="36" t="s">
        <v>39</v>
      </c>
      <c r="V435" s="37" t="n">
        <v>17060</v>
      </c>
      <c r="W435" s="35" t="n">
        <v>15960</v>
      </c>
      <c r="X435" s="60" t="s">
        <v>39</v>
      </c>
      <c r="Y435" s="37" t="n">
        <v>874.3</v>
      </c>
      <c r="Z435" s="38" t="s">
        <v>564</v>
      </c>
      <c r="AA435" s="39"/>
      <c r="AB435" s="37"/>
      <c r="AC435" s="43"/>
      <c r="AD435" s="43"/>
      <c r="AE435" s="43"/>
    </row>
    <row r="436" customFormat="false" ht="33.75" hidden="false" customHeight="true" outlineLevel="0" collapsed="false">
      <c r="A436" s="30"/>
      <c r="B436" s="30"/>
      <c r="C436" s="30"/>
      <c r="D436" s="30"/>
      <c r="E436" s="30"/>
      <c r="F436" s="34"/>
      <c r="G436" s="24" t="s">
        <v>111</v>
      </c>
      <c r="H436" s="123" t="str">
        <f aca="false">ROUND(H435*81/1000,2)&amp;" ppb"</f>
        <v>605.39 ppb</v>
      </c>
      <c r="I436" s="36" t="s">
        <v>39</v>
      </c>
      <c r="J436" s="125" t="str">
        <f aca="false">ROUND(J435*81/1000,2)&amp;" ppb"</f>
        <v>20.95 ppb</v>
      </c>
      <c r="K436" s="123" t="str">
        <f aca="false">ROUND(K435*81/1000,2)&amp;" ppb"</f>
        <v>908.82 ppb</v>
      </c>
      <c r="L436" s="36" t="s">
        <v>39</v>
      </c>
      <c r="M436" s="125" t="str">
        <f aca="false">ROUND(M435*81/1000,2)&amp;" ppb"</f>
        <v>102.63 ppb</v>
      </c>
      <c r="N436" s="123" t="str">
        <f aca="false">ROUND(N435*1760/1000,2)&amp;" ppb"</f>
        <v>595.58 ppb</v>
      </c>
      <c r="O436" s="36" t="s">
        <v>39</v>
      </c>
      <c r="P436" s="125" t="str">
        <f aca="false">ROUND(P435*1760/1000,2)&amp;" ppb"</f>
        <v>74.96 ppb</v>
      </c>
      <c r="Q436" s="123" t="str">
        <f aca="false">ROUND(Q435*246/1000,2)&amp;" ppb"</f>
        <v>1494.7 ppb</v>
      </c>
      <c r="R436" s="36" t="s">
        <v>39</v>
      </c>
      <c r="S436" s="125" t="str">
        <f aca="false">ROUND(S435*246/1000,2)&amp;" ppb"</f>
        <v>64.06 ppb</v>
      </c>
      <c r="T436" s="123" t="str">
        <f aca="false">ROUND(T435*32300/1000000,2)&amp;" ppm"</f>
        <v>10255.57 ppm</v>
      </c>
      <c r="U436" s="36" t="s">
        <v>39</v>
      </c>
      <c r="V436" s="125" t="str">
        <f aca="false">ROUND(V435*32300/1000000,2)&amp;" ppm"</f>
        <v>551.04 ppm</v>
      </c>
      <c r="W436" s="45"/>
      <c r="X436" s="36"/>
      <c r="Y436" s="46"/>
      <c r="Z436" s="45"/>
      <c r="AA436" s="36"/>
      <c r="AB436" s="46"/>
      <c r="AC436" s="47"/>
      <c r="AD436" s="36"/>
      <c r="AE436" s="48"/>
    </row>
    <row r="437" customFormat="false" ht="32.35" hidden="false" customHeight="true" outlineLevel="0" collapsed="false">
      <c r="A437" s="30"/>
      <c r="B437" s="30"/>
      <c r="C437" s="49"/>
      <c r="D437" s="30"/>
      <c r="E437" s="30"/>
      <c r="F437" s="34"/>
      <c r="G437" s="50" t="s">
        <v>27</v>
      </c>
      <c r="H437" s="51" t="s">
        <v>41</v>
      </c>
      <c r="I437" s="51"/>
      <c r="J437" s="51"/>
      <c r="K437" s="25"/>
      <c r="L437" s="26" t="s">
        <v>42</v>
      </c>
      <c r="M437" s="27"/>
      <c r="N437" s="52"/>
      <c r="O437" s="26" t="s">
        <v>43</v>
      </c>
      <c r="P437" s="53"/>
      <c r="Q437" s="52"/>
      <c r="R437" s="26" t="s">
        <v>44</v>
      </c>
      <c r="S437" s="53"/>
      <c r="T437" s="51"/>
      <c r="U437" s="51"/>
      <c r="V437" s="51"/>
      <c r="W437" s="28"/>
      <c r="X437" s="26"/>
      <c r="Y437" s="54"/>
      <c r="Z437" s="28"/>
      <c r="AA437" s="26"/>
      <c r="AB437" s="54"/>
      <c r="AC437" s="25"/>
      <c r="AD437" s="26"/>
      <c r="AE437" s="27"/>
    </row>
    <row r="438" customFormat="false" ht="32.2" hidden="false" customHeight="true" outlineLevel="0" collapsed="false">
      <c r="A438" s="30"/>
      <c r="B438" s="30"/>
      <c r="C438" s="49"/>
      <c r="D438" s="30"/>
      <c r="E438" s="30"/>
      <c r="F438" s="34"/>
      <c r="G438" s="24" t="s">
        <v>107</v>
      </c>
      <c r="H438" s="35" t="n">
        <v>212480</v>
      </c>
      <c r="I438" s="36" t="s">
        <v>39</v>
      </c>
      <c r="J438" s="59" t="n">
        <v>11800</v>
      </c>
      <c r="K438" s="35" t="n">
        <v>1762.3</v>
      </c>
      <c r="L438" s="60" t="s">
        <v>39</v>
      </c>
      <c r="M438" s="59" t="n">
        <v>721.9</v>
      </c>
      <c r="N438" s="38" t="s">
        <v>565</v>
      </c>
      <c r="O438" s="39"/>
      <c r="P438" s="37"/>
      <c r="Q438" s="35" t="n">
        <v>6155</v>
      </c>
      <c r="R438" s="60" t="s">
        <v>39</v>
      </c>
      <c r="S438" s="37" t="n">
        <v>348.4</v>
      </c>
      <c r="T438" s="35"/>
      <c r="U438" s="39"/>
      <c r="V438" s="37"/>
      <c r="W438" s="35"/>
      <c r="X438" s="39"/>
      <c r="Y438" s="37"/>
      <c r="Z438" s="35"/>
      <c r="AA438" s="39"/>
      <c r="AB438" s="37"/>
      <c r="AC438" s="47"/>
      <c r="AD438" s="36"/>
      <c r="AE438" s="48"/>
    </row>
    <row r="439" customFormat="false" ht="29.85" hidden="false" customHeight="true" outlineLevel="0" collapsed="false">
      <c r="A439" s="55"/>
      <c r="B439" s="55"/>
      <c r="C439" s="56"/>
      <c r="D439" s="55"/>
      <c r="E439" s="55"/>
      <c r="F439" s="57"/>
      <c r="G439" s="24" t="s">
        <v>111</v>
      </c>
      <c r="H439" s="123" t="str">
        <f aca="false">ROUND(H438*81/1000,2)&amp;" ppb"</f>
        <v>17210.88 ppb</v>
      </c>
      <c r="I439" s="36" t="s">
        <v>39</v>
      </c>
      <c r="J439" s="125" t="str">
        <f aca="false">ROUND(J438*81/1000,2)&amp;" ppb"</f>
        <v>955.8 ppb</v>
      </c>
      <c r="K439" s="58"/>
      <c r="L439" s="39"/>
      <c r="M439" s="59"/>
      <c r="N439" s="40"/>
      <c r="O439" s="36"/>
      <c r="P439" s="42"/>
      <c r="Q439" s="123" t="str">
        <f aca="false">ROUND(Q438*246/1000,2)&amp;" ppb"</f>
        <v>1514.13 ppb</v>
      </c>
      <c r="R439" s="36" t="s">
        <v>39</v>
      </c>
      <c r="S439" s="125" t="str">
        <f aca="false">ROUND(S438*246/1000,2)&amp;" ppb"</f>
        <v>85.71 ppb</v>
      </c>
      <c r="T439" s="123"/>
      <c r="U439" s="39"/>
      <c r="V439" s="37"/>
      <c r="W439" s="45"/>
      <c r="X439" s="36"/>
      <c r="Y439" s="46"/>
      <c r="Z439" s="45"/>
      <c r="AA439" s="36"/>
      <c r="AB439" s="46"/>
      <c r="AC439" s="47"/>
      <c r="AD439" s="36"/>
      <c r="AE439" s="48"/>
    </row>
    <row r="440" customFormat="false" ht="34.3" hidden="false" customHeight="true" outlineLevel="0" collapsed="false">
      <c r="A440" s="139" t="s">
        <v>566</v>
      </c>
      <c r="B440" s="62"/>
      <c r="C440" s="136" t="s">
        <v>567</v>
      </c>
      <c r="D440" s="64" t="n">
        <v>3.979</v>
      </c>
      <c r="E440" s="94" t="n">
        <v>230324</v>
      </c>
      <c r="F440" s="66" t="n">
        <v>45009</v>
      </c>
      <c r="G440" s="67" t="s">
        <v>27</v>
      </c>
      <c r="H440" s="25"/>
      <c r="I440" s="26" t="s">
        <v>28</v>
      </c>
      <c r="J440" s="27"/>
      <c r="K440" s="25"/>
      <c r="L440" s="26" t="s">
        <v>29</v>
      </c>
      <c r="M440" s="27"/>
      <c r="N440" s="25"/>
      <c r="O440" s="26" t="s">
        <v>30</v>
      </c>
      <c r="P440" s="27"/>
      <c r="Q440" s="25"/>
      <c r="R440" s="26" t="s">
        <v>31</v>
      </c>
      <c r="S440" s="27"/>
      <c r="T440" s="28"/>
      <c r="U440" s="26" t="s">
        <v>32</v>
      </c>
      <c r="V440" s="27"/>
      <c r="W440" s="25"/>
      <c r="X440" s="26" t="s">
        <v>33</v>
      </c>
      <c r="Y440" s="27"/>
      <c r="Z440" s="25"/>
      <c r="AA440" s="26" t="s">
        <v>34</v>
      </c>
      <c r="AB440" s="27"/>
      <c r="AC440" s="29" t="s">
        <v>35</v>
      </c>
      <c r="AD440" s="29"/>
      <c r="AE440" s="29"/>
    </row>
    <row r="441" customFormat="false" ht="38.45" hidden="false" customHeight="true" outlineLevel="0" collapsed="false">
      <c r="A441" s="68" t="s">
        <v>568</v>
      </c>
      <c r="B441" s="68"/>
      <c r="C441" s="68"/>
      <c r="D441" s="68"/>
      <c r="E441" s="68"/>
      <c r="F441" s="71" t="n">
        <v>45013</v>
      </c>
      <c r="G441" s="67" t="s">
        <v>107</v>
      </c>
      <c r="H441" s="72" t="n">
        <v>11490</v>
      </c>
      <c r="I441" s="73" t="s">
        <v>39</v>
      </c>
      <c r="J441" s="74" t="n">
        <v>284</v>
      </c>
      <c r="K441" s="72" t="n">
        <v>18510</v>
      </c>
      <c r="L441" s="73" t="s">
        <v>39</v>
      </c>
      <c r="M441" s="74" t="n">
        <v>1249</v>
      </c>
      <c r="N441" s="72" t="n">
        <v>553.5</v>
      </c>
      <c r="O441" s="73" t="s">
        <v>39</v>
      </c>
      <c r="P441" s="74" t="n">
        <v>29.35</v>
      </c>
      <c r="Q441" s="72" t="n">
        <v>8978</v>
      </c>
      <c r="R441" s="73" t="s">
        <v>39</v>
      </c>
      <c r="S441" s="74" t="n">
        <v>274.5</v>
      </c>
      <c r="T441" s="72" t="n">
        <v>477750</v>
      </c>
      <c r="U441" s="73" t="s">
        <v>39</v>
      </c>
      <c r="V441" s="74" t="n">
        <v>24600</v>
      </c>
      <c r="W441" s="72" t="n">
        <v>1728.6</v>
      </c>
      <c r="X441" s="91" t="s">
        <v>39</v>
      </c>
      <c r="Y441" s="74" t="n">
        <v>115.4</v>
      </c>
      <c r="Z441" s="72" t="n">
        <v>31.24</v>
      </c>
      <c r="AA441" s="91" t="s">
        <v>39</v>
      </c>
      <c r="AB441" s="74" t="n">
        <v>44.99</v>
      </c>
      <c r="AC441" s="78"/>
      <c r="AD441" s="78"/>
      <c r="AE441" s="78"/>
    </row>
    <row r="442" customFormat="false" ht="33.75" hidden="false" customHeight="true" outlineLevel="0" collapsed="false">
      <c r="A442" s="68"/>
      <c r="B442" s="68"/>
      <c r="C442" s="68"/>
      <c r="D442" s="68"/>
      <c r="E442" s="68"/>
      <c r="F442" s="71"/>
      <c r="G442" s="67" t="s">
        <v>111</v>
      </c>
      <c r="H442" s="131" t="str">
        <f aca="false">ROUND(H441*81/1000,2)&amp;" ppb"</f>
        <v>930.69 ppb</v>
      </c>
      <c r="I442" s="73" t="s">
        <v>39</v>
      </c>
      <c r="J442" s="132" t="str">
        <f aca="false">ROUND(J441*81/1000,2)&amp;" ppb"</f>
        <v>23 ppb</v>
      </c>
      <c r="K442" s="131" t="str">
        <f aca="false">ROUND(K441*81/1000,2)&amp;" ppb"</f>
        <v>1499.31 ppb</v>
      </c>
      <c r="L442" s="73" t="s">
        <v>39</v>
      </c>
      <c r="M442" s="132" t="str">
        <f aca="false">ROUND(M441*81/1000,2)&amp;" ppb"</f>
        <v>101.17 ppb</v>
      </c>
      <c r="N442" s="131" t="str">
        <f aca="false">ROUND(N441*1760/1000,2)&amp;" ppb"</f>
        <v>974.16 ppb</v>
      </c>
      <c r="O442" s="73" t="s">
        <v>39</v>
      </c>
      <c r="P442" s="132" t="str">
        <f aca="false">ROUND(P441*1760/1000,2)&amp;" ppb"</f>
        <v>51.66 ppb</v>
      </c>
      <c r="Q442" s="131" t="str">
        <f aca="false">ROUND(Q441*246/1000,2)&amp;" ppb"</f>
        <v>2208.59 ppb</v>
      </c>
      <c r="R442" s="73" t="s">
        <v>39</v>
      </c>
      <c r="S442" s="132" t="str">
        <f aca="false">ROUND(S441*246/1000,2)&amp;" ppb"</f>
        <v>67.53 ppb</v>
      </c>
      <c r="T442" s="131" t="str">
        <f aca="false">ROUND(T441*32300/1000000,2)&amp;" ppm"</f>
        <v>15431.33 ppm</v>
      </c>
      <c r="U442" s="73" t="s">
        <v>39</v>
      </c>
      <c r="V442" s="132" t="str">
        <f aca="false">ROUND(V441*32300/1000000,2)&amp;" ppm"</f>
        <v>794.58 ppm</v>
      </c>
      <c r="W442" s="79"/>
      <c r="X442" s="73"/>
      <c r="Y442" s="80"/>
      <c r="Z442" s="79"/>
      <c r="AA442" s="73"/>
      <c r="AB442" s="80"/>
      <c r="AC442" s="82"/>
      <c r="AD442" s="73"/>
      <c r="AE442" s="83"/>
    </row>
    <row r="443" customFormat="false" ht="32.35" hidden="false" customHeight="true" outlineLevel="0" collapsed="false">
      <c r="A443" s="68"/>
      <c r="B443" s="68"/>
      <c r="C443" s="84"/>
      <c r="D443" s="68"/>
      <c r="E443" s="68"/>
      <c r="F443" s="71"/>
      <c r="G443" s="85" t="s">
        <v>27</v>
      </c>
      <c r="H443" s="51" t="s">
        <v>41</v>
      </c>
      <c r="I443" s="51"/>
      <c r="J443" s="51"/>
      <c r="K443" s="25"/>
      <c r="L443" s="26" t="s">
        <v>42</v>
      </c>
      <c r="M443" s="27"/>
      <c r="N443" s="52"/>
      <c r="O443" s="26" t="s">
        <v>43</v>
      </c>
      <c r="P443" s="53"/>
      <c r="Q443" s="52"/>
      <c r="R443" s="26" t="s">
        <v>44</v>
      </c>
      <c r="S443" s="53"/>
      <c r="T443" s="51"/>
      <c r="U443" s="51"/>
      <c r="V443" s="51"/>
      <c r="W443" s="28"/>
      <c r="X443" s="26"/>
      <c r="Y443" s="54"/>
      <c r="Z443" s="28"/>
      <c r="AA443" s="26"/>
      <c r="AB443" s="54"/>
      <c r="AC443" s="25"/>
      <c r="AD443" s="26"/>
      <c r="AE443" s="27"/>
    </row>
    <row r="444" customFormat="false" ht="32.2" hidden="false" customHeight="true" outlineLevel="0" collapsed="false">
      <c r="A444" s="68"/>
      <c r="B444" s="68"/>
      <c r="C444" s="84"/>
      <c r="D444" s="68"/>
      <c r="E444" s="68"/>
      <c r="F444" s="71"/>
      <c r="G444" s="67" t="s">
        <v>107</v>
      </c>
      <c r="H444" s="72" t="n">
        <v>16280</v>
      </c>
      <c r="I444" s="73" t="s">
        <v>39</v>
      </c>
      <c r="J444" s="90" t="n">
        <v>1699</v>
      </c>
      <c r="K444" s="72" t="n">
        <v>398.72</v>
      </c>
      <c r="L444" s="91" t="s">
        <v>39</v>
      </c>
      <c r="M444" s="90" t="n">
        <v>358.5</v>
      </c>
      <c r="N444" s="72" t="n">
        <v>14.727</v>
      </c>
      <c r="O444" s="91" t="s">
        <v>39</v>
      </c>
      <c r="P444" s="74" t="n">
        <v>43.92</v>
      </c>
      <c r="Q444" s="72" t="n">
        <v>9340</v>
      </c>
      <c r="R444" s="91" t="s">
        <v>39</v>
      </c>
      <c r="S444" s="74" t="n">
        <v>317.3</v>
      </c>
      <c r="T444" s="72"/>
      <c r="U444" s="91"/>
      <c r="V444" s="74"/>
      <c r="W444" s="72"/>
      <c r="X444" s="91"/>
      <c r="Y444" s="74"/>
      <c r="Z444" s="72"/>
      <c r="AA444" s="91"/>
      <c r="AB444" s="74"/>
      <c r="AC444" s="82"/>
      <c r="AD444" s="73"/>
      <c r="AE444" s="83"/>
    </row>
    <row r="445" customFormat="false" ht="29.85" hidden="false" customHeight="true" outlineLevel="0" collapsed="false">
      <c r="A445" s="86"/>
      <c r="B445" s="86"/>
      <c r="C445" s="87"/>
      <c r="D445" s="86"/>
      <c r="E445" s="86"/>
      <c r="F445" s="88"/>
      <c r="G445" s="67" t="s">
        <v>111</v>
      </c>
      <c r="H445" s="131" t="str">
        <f aca="false">ROUND(H444*81/1000,2)&amp;" ppb"</f>
        <v>1318.68 ppb</v>
      </c>
      <c r="I445" s="73" t="s">
        <v>39</v>
      </c>
      <c r="J445" s="132" t="str">
        <f aca="false">ROUND(J444*81/1000,2)&amp;" ppb"</f>
        <v>137.62 ppb</v>
      </c>
      <c r="K445" s="89"/>
      <c r="L445" s="91"/>
      <c r="M445" s="90"/>
      <c r="N445" s="75"/>
      <c r="O445" s="73"/>
      <c r="P445" s="77"/>
      <c r="Q445" s="131" t="str">
        <f aca="false">ROUND(Q444*246/1000,2)&amp;" ppb"</f>
        <v>2297.64 ppb</v>
      </c>
      <c r="R445" s="73" t="s">
        <v>39</v>
      </c>
      <c r="S445" s="132" t="str">
        <f aca="false">ROUND(S444*246/1000,2)&amp;" ppb"</f>
        <v>78.06 ppb</v>
      </c>
      <c r="T445" s="131"/>
      <c r="U445" s="91"/>
      <c r="V445" s="74"/>
      <c r="W445" s="79"/>
      <c r="X445" s="73"/>
      <c r="Y445" s="80"/>
      <c r="Z445" s="79"/>
      <c r="AA445" s="73"/>
      <c r="AB445" s="80"/>
      <c r="AC445" s="82"/>
      <c r="AD445" s="73"/>
      <c r="AE445" s="83"/>
    </row>
    <row r="446" customFormat="false" ht="34.3" hidden="false" customHeight="true" outlineLevel="0" collapsed="false">
      <c r="A446" s="138" t="s">
        <v>569</v>
      </c>
      <c r="B446" s="20"/>
      <c r="C446" s="135" t="s">
        <v>570</v>
      </c>
      <c r="D446" s="21" t="n">
        <v>2.958</v>
      </c>
      <c r="E446" s="92" t="n">
        <v>230328</v>
      </c>
      <c r="F446" s="23" t="n">
        <v>45013</v>
      </c>
      <c r="G446" s="24" t="s">
        <v>27</v>
      </c>
      <c r="H446" s="25"/>
      <c r="I446" s="26" t="s">
        <v>28</v>
      </c>
      <c r="J446" s="27"/>
      <c r="K446" s="25"/>
      <c r="L446" s="26" t="s">
        <v>29</v>
      </c>
      <c r="M446" s="27"/>
      <c r="N446" s="25"/>
      <c r="O446" s="26" t="s">
        <v>30</v>
      </c>
      <c r="P446" s="27"/>
      <c r="Q446" s="25"/>
      <c r="R446" s="26" t="s">
        <v>31</v>
      </c>
      <c r="S446" s="27"/>
      <c r="T446" s="28"/>
      <c r="U446" s="26" t="s">
        <v>32</v>
      </c>
      <c r="V446" s="27"/>
      <c r="W446" s="25"/>
      <c r="X446" s="26" t="s">
        <v>33</v>
      </c>
      <c r="Y446" s="27"/>
      <c r="Z446" s="25"/>
      <c r="AA446" s="26" t="s">
        <v>34</v>
      </c>
      <c r="AB446" s="27"/>
      <c r="AC446" s="29" t="s">
        <v>35</v>
      </c>
      <c r="AD446" s="29"/>
      <c r="AE446" s="29"/>
    </row>
    <row r="447" customFormat="false" ht="38.45" hidden="false" customHeight="true" outlineLevel="0" collapsed="false">
      <c r="A447" s="30" t="s">
        <v>571</v>
      </c>
      <c r="B447" s="30"/>
      <c r="C447" s="30"/>
      <c r="D447" s="30"/>
      <c r="E447" s="30"/>
      <c r="F447" s="34" t="n">
        <v>45016</v>
      </c>
      <c r="G447" s="24" t="s">
        <v>107</v>
      </c>
      <c r="H447" s="35" t="n">
        <v>6494</v>
      </c>
      <c r="I447" s="36" t="s">
        <v>39</v>
      </c>
      <c r="J447" s="37" t="n">
        <v>259.8</v>
      </c>
      <c r="K447" s="35" t="n">
        <v>11920</v>
      </c>
      <c r="L447" s="36" t="s">
        <v>39</v>
      </c>
      <c r="M447" s="37" t="n">
        <v>1471</v>
      </c>
      <c r="N447" s="35" t="n">
        <v>357.5</v>
      </c>
      <c r="O447" s="36" t="s">
        <v>39</v>
      </c>
      <c r="P447" s="37" t="n">
        <v>48.87</v>
      </c>
      <c r="Q447" s="35" t="n">
        <v>6507</v>
      </c>
      <c r="R447" s="36" t="s">
        <v>39</v>
      </c>
      <c r="S447" s="37" t="n">
        <v>290</v>
      </c>
      <c r="T447" s="35" t="n">
        <v>357580</v>
      </c>
      <c r="U447" s="36" t="s">
        <v>39</v>
      </c>
      <c r="V447" s="37" t="n">
        <v>19430</v>
      </c>
      <c r="W447" s="35" t="n">
        <v>17980</v>
      </c>
      <c r="X447" s="60" t="s">
        <v>39</v>
      </c>
      <c r="Y447" s="37" t="n">
        <v>1000</v>
      </c>
      <c r="Z447" s="35" t="n">
        <v>140</v>
      </c>
      <c r="AA447" s="60" t="s">
        <v>39</v>
      </c>
      <c r="AB447" s="37" t="n">
        <v>83.62</v>
      </c>
      <c r="AC447" s="43"/>
      <c r="AD447" s="43"/>
      <c r="AE447" s="43"/>
    </row>
    <row r="448" customFormat="false" ht="33.75" hidden="false" customHeight="true" outlineLevel="0" collapsed="false">
      <c r="A448" s="30"/>
      <c r="B448" s="30"/>
      <c r="C448" s="30"/>
      <c r="D448" s="30"/>
      <c r="E448" s="30"/>
      <c r="F448" s="34"/>
      <c r="G448" s="24" t="s">
        <v>111</v>
      </c>
      <c r="H448" s="123" t="str">
        <f aca="false">ROUND(H447*81/1000,2)&amp;" ppb"</f>
        <v>526.01 ppb</v>
      </c>
      <c r="I448" s="36" t="s">
        <v>39</v>
      </c>
      <c r="J448" s="125" t="str">
        <f aca="false">ROUND(J447*81/1000,2)&amp;" ppb"</f>
        <v>21.04 ppb</v>
      </c>
      <c r="K448" s="123" t="str">
        <f aca="false">ROUND(K447*81/1000,2)&amp;" ppb"</f>
        <v>965.52 ppb</v>
      </c>
      <c r="L448" s="36" t="s">
        <v>39</v>
      </c>
      <c r="M448" s="125" t="str">
        <f aca="false">ROUND(M447*81/1000,2)&amp;" ppb"</f>
        <v>119.15 ppb</v>
      </c>
      <c r="N448" s="123" t="str">
        <f aca="false">ROUND(N447*1760/1000,2)&amp;" ppb"</f>
        <v>629.2 ppb</v>
      </c>
      <c r="O448" s="36" t="s">
        <v>39</v>
      </c>
      <c r="P448" s="125" t="str">
        <f aca="false">ROUND(P447*1760/1000,2)&amp;" ppb"</f>
        <v>86.01 ppb</v>
      </c>
      <c r="Q448" s="123" t="str">
        <f aca="false">ROUND(Q447*246/1000,2)&amp;" ppb"</f>
        <v>1600.72 ppb</v>
      </c>
      <c r="R448" s="36" t="s">
        <v>39</v>
      </c>
      <c r="S448" s="125" t="str">
        <f aca="false">ROUND(S447*246/1000,2)&amp;" ppb"</f>
        <v>71.34 ppb</v>
      </c>
      <c r="T448" s="123" t="str">
        <f aca="false">ROUND(T447*32300/1000000,2)&amp;" ppm"</f>
        <v>11549.83 ppm</v>
      </c>
      <c r="U448" s="36" t="s">
        <v>39</v>
      </c>
      <c r="V448" s="125" t="str">
        <f aca="false">ROUND(V447*32300/1000000,2)&amp;" ppm"</f>
        <v>627.59 ppm</v>
      </c>
      <c r="W448" s="45"/>
      <c r="X448" s="36"/>
      <c r="Y448" s="46"/>
      <c r="Z448" s="45"/>
      <c r="AA448" s="36"/>
      <c r="AB448" s="46"/>
      <c r="AC448" s="47"/>
      <c r="AD448" s="36"/>
      <c r="AE448" s="48"/>
    </row>
    <row r="449" customFormat="false" ht="32.35" hidden="false" customHeight="true" outlineLevel="0" collapsed="false">
      <c r="A449" s="30"/>
      <c r="B449" s="30"/>
      <c r="C449" s="49"/>
      <c r="D449" s="30"/>
      <c r="E449" s="30"/>
      <c r="F449" s="34"/>
      <c r="G449" s="50" t="s">
        <v>27</v>
      </c>
      <c r="H449" s="51" t="s">
        <v>41</v>
      </c>
      <c r="I449" s="51"/>
      <c r="J449" s="51"/>
      <c r="K449" s="25"/>
      <c r="L449" s="26" t="s">
        <v>42</v>
      </c>
      <c r="M449" s="27"/>
      <c r="N449" s="52"/>
      <c r="O449" s="26" t="s">
        <v>43</v>
      </c>
      <c r="P449" s="53"/>
      <c r="Q449" s="52"/>
      <c r="R449" s="26" t="s">
        <v>44</v>
      </c>
      <c r="S449" s="53"/>
      <c r="T449" s="51"/>
      <c r="U449" s="51"/>
      <c r="V449" s="51"/>
      <c r="W449" s="28"/>
      <c r="X449" s="26"/>
      <c r="Y449" s="54"/>
      <c r="Z449" s="28"/>
      <c r="AA449" s="26"/>
      <c r="AB449" s="54"/>
      <c r="AC449" s="25"/>
      <c r="AD449" s="26"/>
      <c r="AE449" s="27"/>
    </row>
    <row r="450" customFormat="false" ht="32.2" hidden="false" customHeight="true" outlineLevel="0" collapsed="false">
      <c r="A450" s="30"/>
      <c r="B450" s="30"/>
      <c r="C450" s="49"/>
      <c r="D450" s="30"/>
      <c r="E450" s="30"/>
      <c r="F450" s="34"/>
      <c r="G450" s="24" t="s">
        <v>107</v>
      </c>
      <c r="H450" s="35" t="n">
        <v>259040</v>
      </c>
      <c r="I450" s="36" t="s">
        <v>39</v>
      </c>
      <c r="J450" s="59" t="n">
        <v>14560</v>
      </c>
      <c r="K450" s="38" t="s">
        <v>572</v>
      </c>
      <c r="L450" s="39"/>
      <c r="M450" s="59"/>
      <c r="N450" s="35" t="n">
        <v>70.624</v>
      </c>
      <c r="O450" s="60" t="s">
        <v>39</v>
      </c>
      <c r="P450" s="37" t="n">
        <v>77.35</v>
      </c>
      <c r="Q450" s="35" t="n">
        <v>6084</v>
      </c>
      <c r="R450" s="60" t="s">
        <v>39</v>
      </c>
      <c r="S450" s="37" t="n">
        <v>295.1</v>
      </c>
      <c r="T450" s="35"/>
      <c r="U450" s="39"/>
      <c r="V450" s="37"/>
      <c r="W450" s="35"/>
      <c r="X450" s="39"/>
      <c r="Y450" s="37"/>
      <c r="Z450" s="35"/>
      <c r="AA450" s="39"/>
      <c r="AB450" s="37"/>
      <c r="AC450" s="47"/>
      <c r="AD450" s="36"/>
      <c r="AE450" s="48"/>
    </row>
    <row r="451" customFormat="false" ht="29.85" hidden="false" customHeight="true" outlineLevel="0" collapsed="false">
      <c r="A451" s="55"/>
      <c r="B451" s="55"/>
      <c r="C451" s="56"/>
      <c r="D451" s="55"/>
      <c r="E451" s="55"/>
      <c r="F451" s="57"/>
      <c r="G451" s="24" t="s">
        <v>111</v>
      </c>
      <c r="H451" s="123" t="str">
        <f aca="false">ROUND(H450*81/1000,2)&amp;" ppb"</f>
        <v>20982.24 ppb</v>
      </c>
      <c r="I451" s="36" t="s">
        <v>39</v>
      </c>
      <c r="J451" s="125" t="str">
        <f aca="false">ROUND(J450*81/1000,2)&amp;" ppb"</f>
        <v>1179.36 ppb</v>
      </c>
      <c r="K451" s="58"/>
      <c r="L451" s="39"/>
      <c r="M451" s="59"/>
      <c r="N451" s="40"/>
      <c r="O451" s="36"/>
      <c r="P451" s="42"/>
      <c r="Q451" s="123" t="str">
        <f aca="false">ROUND(Q450*246/1000,2)&amp;" ppb"</f>
        <v>1496.66 ppb</v>
      </c>
      <c r="R451" s="36" t="s">
        <v>39</v>
      </c>
      <c r="S451" s="125" t="str">
        <f aca="false">ROUND(S450*246/1000,2)&amp;" ppb"</f>
        <v>72.59 ppb</v>
      </c>
      <c r="T451" s="123"/>
      <c r="U451" s="39"/>
      <c r="V451" s="37"/>
      <c r="W451" s="45"/>
      <c r="X451" s="36"/>
      <c r="Y451" s="46"/>
      <c r="Z451" s="45"/>
      <c r="AA451" s="36"/>
      <c r="AB451" s="46"/>
      <c r="AC451" s="47"/>
      <c r="AD451" s="36"/>
      <c r="AE451" s="48"/>
    </row>
    <row r="452" customFormat="false" ht="34.3" hidden="false" customHeight="true" outlineLevel="0" collapsed="false">
      <c r="A452" s="139" t="s">
        <v>573</v>
      </c>
      <c r="B452" s="62"/>
      <c r="C452" s="136" t="s">
        <v>574</v>
      </c>
      <c r="D452" s="64" t="n">
        <v>3.965</v>
      </c>
      <c r="E452" s="94" t="n">
        <v>230331</v>
      </c>
      <c r="F452" s="66" t="n">
        <v>45016</v>
      </c>
      <c r="G452" s="67" t="s">
        <v>27</v>
      </c>
      <c r="H452" s="25"/>
      <c r="I452" s="26" t="s">
        <v>28</v>
      </c>
      <c r="J452" s="27"/>
      <c r="K452" s="25"/>
      <c r="L452" s="26" t="s">
        <v>29</v>
      </c>
      <c r="M452" s="27"/>
      <c r="N452" s="25"/>
      <c r="O452" s="26" t="s">
        <v>30</v>
      </c>
      <c r="P452" s="27"/>
      <c r="Q452" s="25"/>
      <c r="R452" s="26" t="s">
        <v>31</v>
      </c>
      <c r="S452" s="27"/>
      <c r="T452" s="28"/>
      <c r="U452" s="26" t="s">
        <v>32</v>
      </c>
      <c r="V452" s="27"/>
      <c r="W452" s="25"/>
      <c r="X452" s="26" t="s">
        <v>33</v>
      </c>
      <c r="Y452" s="27"/>
      <c r="Z452" s="25"/>
      <c r="AA452" s="26" t="s">
        <v>34</v>
      </c>
      <c r="AB452" s="27"/>
      <c r="AC452" s="29" t="s">
        <v>35</v>
      </c>
      <c r="AD452" s="29"/>
      <c r="AE452" s="29"/>
    </row>
    <row r="453" customFormat="false" ht="30.6" hidden="false" customHeight="true" outlineLevel="0" collapsed="false">
      <c r="A453" s="68" t="s">
        <v>575</v>
      </c>
      <c r="B453" s="68"/>
      <c r="C453" s="68"/>
      <c r="D453" s="68"/>
      <c r="E453" s="68"/>
      <c r="F453" s="71" t="n">
        <v>45020</v>
      </c>
      <c r="G453" s="67" t="s">
        <v>107</v>
      </c>
      <c r="H453" s="72" t="n">
        <v>12710</v>
      </c>
      <c r="I453" s="73" t="s">
        <v>39</v>
      </c>
      <c r="J453" s="74" t="n">
        <v>309.1</v>
      </c>
      <c r="K453" s="72" t="n">
        <v>19690</v>
      </c>
      <c r="L453" s="73" t="s">
        <v>39</v>
      </c>
      <c r="M453" s="74" t="n">
        <v>1331</v>
      </c>
      <c r="N453" s="72" t="n">
        <v>655.3</v>
      </c>
      <c r="O453" s="73" t="s">
        <v>39</v>
      </c>
      <c r="P453" s="74" t="n">
        <v>31.06</v>
      </c>
      <c r="Q453" s="72" t="n">
        <v>9605</v>
      </c>
      <c r="R453" s="73" t="s">
        <v>39</v>
      </c>
      <c r="S453" s="74" t="n">
        <v>290.1</v>
      </c>
      <c r="T453" s="72" t="n">
        <v>439010</v>
      </c>
      <c r="U453" s="73" t="s">
        <v>39</v>
      </c>
      <c r="V453" s="74" t="n">
        <v>22630</v>
      </c>
      <c r="W453" s="72" t="n">
        <v>3082.6</v>
      </c>
      <c r="X453" s="91" t="s">
        <v>39</v>
      </c>
      <c r="Y453" s="74" t="n">
        <v>180.3</v>
      </c>
      <c r="Z453" s="96" t="s">
        <v>576</v>
      </c>
      <c r="AA453" s="91"/>
      <c r="AB453" s="74"/>
      <c r="AC453" s="78"/>
      <c r="AD453" s="78"/>
      <c r="AE453" s="78"/>
    </row>
    <row r="454" customFormat="false" ht="33.75" hidden="false" customHeight="true" outlineLevel="0" collapsed="false">
      <c r="A454" s="68"/>
      <c r="B454" s="68"/>
      <c r="C454" s="68"/>
      <c r="D454" s="68"/>
      <c r="E454" s="68"/>
      <c r="F454" s="71"/>
      <c r="G454" s="67" t="s">
        <v>111</v>
      </c>
      <c r="H454" s="131" t="str">
        <f aca="false">ROUND(H453*81/1000,2)&amp;" ppb"</f>
        <v>1029.51 ppb</v>
      </c>
      <c r="I454" s="73" t="s">
        <v>39</v>
      </c>
      <c r="J454" s="132" t="str">
        <f aca="false">ROUND(J453*81/1000,2)&amp;" ppb"</f>
        <v>25.04 ppb</v>
      </c>
      <c r="K454" s="131" t="str">
        <f aca="false">ROUND(K453*81/1000,2)&amp;" ppb"</f>
        <v>1594.89 ppb</v>
      </c>
      <c r="L454" s="73" t="s">
        <v>39</v>
      </c>
      <c r="M454" s="132" t="str">
        <f aca="false">ROUND(M453*81/1000,2)&amp;" ppb"</f>
        <v>107.81 ppb</v>
      </c>
      <c r="N454" s="131" t="str">
        <f aca="false">ROUND(N453*1760/1000,2)&amp;" ppb"</f>
        <v>1153.33 ppb</v>
      </c>
      <c r="O454" s="73" t="s">
        <v>39</v>
      </c>
      <c r="P454" s="132" t="str">
        <f aca="false">ROUND(P453*1760/1000,2)&amp;" ppb"</f>
        <v>54.67 ppb</v>
      </c>
      <c r="Q454" s="131" t="str">
        <f aca="false">ROUND(Q453*246/1000,2)&amp;" ppb"</f>
        <v>2362.83 ppb</v>
      </c>
      <c r="R454" s="73" t="s">
        <v>39</v>
      </c>
      <c r="S454" s="132" t="str">
        <f aca="false">ROUND(S453*246/1000,2)&amp;" ppb"</f>
        <v>71.36 ppb</v>
      </c>
      <c r="T454" s="131" t="str">
        <f aca="false">ROUND(T453*32300/1000000,2)&amp;" ppm"</f>
        <v>14180.02 ppm</v>
      </c>
      <c r="U454" s="73" t="s">
        <v>39</v>
      </c>
      <c r="V454" s="132" t="str">
        <f aca="false">ROUND(V453*32300/1000000,2)&amp;" ppm"</f>
        <v>730.95 ppm</v>
      </c>
      <c r="W454" s="79"/>
      <c r="X454" s="73"/>
      <c r="Y454" s="80"/>
      <c r="Z454" s="79"/>
      <c r="AA454" s="73"/>
      <c r="AB454" s="80"/>
      <c r="AC454" s="82"/>
      <c r="AD454" s="73"/>
      <c r="AE454" s="83"/>
    </row>
    <row r="455" customFormat="false" ht="32.35" hidden="false" customHeight="true" outlineLevel="0" collapsed="false">
      <c r="A455" s="68"/>
      <c r="B455" s="68"/>
      <c r="C455" s="84"/>
      <c r="D455" s="68"/>
      <c r="E455" s="68"/>
      <c r="F455" s="71"/>
      <c r="G455" s="85" t="s">
        <v>27</v>
      </c>
      <c r="H455" s="51" t="s">
        <v>41</v>
      </c>
      <c r="I455" s="51"/>
      <c r="J455" s="51"/>
      <c r="K455" s="25"/>
      <c r="L455" s="26" t="s">
        <v>42</v>
      </c>
      <c r="M455" s="27"/>
      <c r="N455" s="52"/>
      <c r="O455" s="26" t="s">
        <v>43</v>
      </c>
      <c r="P455" s="53"/>
      <c r="Q455" s="52"/>
      <c r="R455" s="26" t="s">
        <v>44</v>
      </c>
      <c r="S455" s="53"/>
      <c r="T455" s="51"/>
      <c r="U455" s="51"/>
      <c r="V455" s="51"/>
      <c r="W455" s="28"/>
      <c r="X455" s="26"/>
      <c r="Y455" s="54"/>
      <c r="Z455" s="28"/>
      <c r="AA455" s="26"/>
      <c r="AB455" s="54"/>
      <c r="AC455" s="25"/>
      <c r="AD455" s="26"/>
      <c r="AE455" s="27"/>
    </row>
    <row r="456" customFormat="false" ht="32.2" hidden="false" customHeight="true" outlineLevel="0" collapsed="false">
      <c r="A456" s="68"/>
      <c r="B456" s="68"/>
      <c r="C456" s="84"/>
      <c r="D456" s="68"/>
      <c r="E456" s="68"/>
      <c r="F456" s="71"/>
      <c r="G456" s="67" t="s">
        <v>107</v>
      </c>
      <c r="H456" s="72" t="n">
        <v>24099</v>
      </c>
      <c r="I456" s="73" t="s">
        <v>39</v>
      </c>
      <c r="J456" s="90" t="n">
        <v>1995</v>
      </c>
      <c r="K456" s="96" t="s">
        <v>577</v>
      </c>
      <c r="L456" s="91"/>
      <c r="M456" s="90"/>
      <c r="N456" s="96" t="s">
        <v>578</v>
      </c>
      <c r="O456" s="91"/>
      <c r="P456" s="74"/>
      <c r="Q456" s="72" t="n">
        <v>9843</v>
      </c>
      <c r="R456" s="91" t="s">
        <v>39</v>
      </c>
      <c r="S456" s="74" t="n">
        <v>333.4</v>
      </c>
      <c r="T456" s="72"/>
      <c r="U456" s="91"/>
      <c r="V456" s="74"/>
      <c r="W456" s="72"/>
      <c r="X456" s="91"/>
      <c r="Y456" s="74"/>
      <c r="Z456" s="72"/>
      <c r="AA456" s="91"/>
      <c r="AB456" s="74"/>
      <c r="AC456" s="82"/>
      <c r="AD456" s="73"/>
      <c r="AE456" s="83"/>
    </row>
    <row r="457" customFormat="false" ht="29.85" hidden="false" customHeight="true" outlineLevel="0" collapsed="false">
      <c r="A457" s="86"/>
      <c r="B457" s="86"/>
      <c r="C457" s="87"/>
      <c r="D457" s="86"/>
      <c r="E457" s="86"/>
      <c r="F457" s="88"/>
      <c r="G457" s="67" t="s">
        <v>111</v>
      </c>
      <c r="H457" s="131" t="str">
        <f aca="false">ROUND(H456*81/1000,2)&amp;" ppb"</f>
        <v>1952.02 ppb</v>
      </c>
      <c r="I457" s="73" t="s">
        <v>39</v>
      </c>
      <c r="J457" s="132" t="str">
        <f aca="false">ROUND(J456*81/1000,2)&amp;" ppb"</f>
        <v>161.6 ppb</v>
      </c>
      <c r="K457" s="89"/>
      <c r="L457" s="91"/>
      <c r="M457" s="90"/>
      <c r="N457" s="75"/>
      <c r="O457" s="73"/>
      <c r="P457" s="77"/>
      <c r="Q457" s="131" t="str">
        <f aca="false">ROUND(Q456*246/1000,2)&amp;" ppb"</f>
        <v>2421.38 ppb</v>
      </c>
      <c r="R457" s="73" t="s">
        <v>39</v>
      </c>
      <c r="S457" s="132" t="str">
        <f aca="false">ROUND(S456*246/1000,2)&amp;" ppb"</f>
        <v>82.02 ppb</v>
      </c>
      <c r="T457" s="131"/>
      <c r="U457" s="91"/>
      <c r="V457" s="74"/>
      <c r="W457" s="79"/>
      <c r="X457" s="73"/>
      <c r="Y457" s="80"/>
      <c r="Z457" s="79"/>
      <c r="AA457" s="73"/>
      <c r="AB457" s="80"/>
      <c r="AC457" s="82"/>
      <c r="AD457" s="73"/>
      <c r="AE457" s="83"/>
    </row>
    <row r="458" customFormat="false" ht="34.3" hidden="false" customHeight="true" outlineLevel="0" collapsed="false">
      <c r="A458" s="138" t="s">
        <v>579</v>
      </c>
      <c r="B458" s="20"/>
      <c r="C458" s="135" t="s">
        <v>580</v>
      </c>
      <c r="D458" s="21" t="n">
        <v>6.944</v>
      </c>
      <c r="E458" s="92" t="n">
        <v>230404</v>
      </c>
      <c r="F458" s="23" t="n">
        <v>45020</v>
      </c>
      <c r="G458" s="24" t="s">
        <v>27</v>
      </c>
      <c r="H458" s="25"/>
      <c r="I458" s="26" t="s">
        <v>28</v>
      </c>
      <c r="J458" s="27"/>
      <c r="K458" s="25"/>
      <c r="L458" s="26" t="s">
        <v>29</v>
      </c>
      <c r="M458" s="27"/>
      <c r="N458" s="25"/>
      <c r="O458" s="26" t="s">
        <v>30</v>
      </c>
      <c r="P458" s="27"/>
      <c r="Q458" s="25"/>
      <c r="R458" s="26" t="s">
        <v>31</v>
      </c>
      <c r="S458" s="27"/>
      <c r="T458" s="28"/>
      <c r="U458" s="26" t="s">
        <v>32</v>
      </c>
      <c r="V458" s="27"/>
      <c r="W458" s="25"/>
      <c r="X458" s="26" t="s">
        <v>33</v>
      </c>
      <c r="Y458" s="27"/>
      <c r="Z458" s="25"/>
      <c r="AA458" s="26" t="s">
        <v>34</v>
      </c>
      <c r="AB458" s="27"/>
      <c r="AC458" s="29" t="s">
        <v>35</v>
      </c>
      <c r="AD458" s="29"/>
      <c r="AE458" s="29"/>
    </row>
    <row r="459" customFormat="false" ht="38.45" hidden="false" customHeight="true" outlineLevel="0" collapsed="false">
      <c r="A459" s="30" t="s">
        <v>581</v>
      </c>
      <c r="B459" s="30"/>
      <c r="C459" s="30"/>
      <c r="D459" s="30"/>
      <c r="E459" s="30"/>
      <c r="F459" s="34" t="n">
        <v>45027</v>
      </c>
      <c r="G459" s="24" t="s">
        <v>107</v>
      </c>
      <c r="H459" s="35" t="n">
        <v>7969</v>
      </c>
      <c r="I459" s="36" t="s">
        <v>39</v>
      </c>
      <c r="J459" s="37" t="n">
        <v>199.1</v>
      </c>
      <c r="K459" s="35" t="n">
        <v>12460</v>
      </c>
      <c r="L459" s="36" t="s">
        <v>39</v>
      </c>
      <c r="M459" s="37" t="n">
        <v>903.2</v>
      </c>
      <c r="N459" s="35" t="n">
        <v>452.6</v>
      </c>
      <c r="O459" s="36" t="s">
        <v>39</v>
      </c>
      <c r="P459" s="37" t="n">
        <v>22.68</v>
      </c>
      <c r="Q459" s="35" t="n">
        <v>6763</v>
      </c>
      <c r="R459" s="36" t="s">
        <v>39</v>
      </c>
      <c r="S459" s="37" t="n">
        <v>206</v>
      </c>
      <c r="T459" s="35" t="n">
        <v>458880</v>
      </c>
      <c r="U459" s="36" t="s">
        <v>39</v>
      </c>
      <c r="V459" s="37" t="n">
        <v>23580</v>
      </c>
      <c r="W459" s="35" t="n">
        <v>8806</v>
      </c>
      <c r="X459" s="60" t="s">
        <v>39</v>
      </c>
      <c r="Y459" s="37" t="n">
        <v>456.3</v>
      </c>
      <c r="Z459" s="35" t="n">
        <v>31.81</v>
      </c>
      <c r="AA459" s="60" t="s">
        <v>39</v>
      </c>
      <c r="AB459" s="37" t="n">
        <v>36.57</v>
      </c>
      <c r="AC459" s="43"/>
      <c r="AD459" s="43"/>
      <c r="AE459" s="43"/>
    </row>
    <row r="460" customFormat="false" ht="33.75" hidden="false" customHeight="true" outlineLevel="0" collapsed="false">
      <c r="A460" s="30"/>
      <c r="B460" s="30"/>
      <c r="C460" s="30"/>
      <c r="D460" s="30"/>
      <c r="E460" s="30"/>
      <c r="F460" s="34"/>
      <c r="G460" s="24" t="s">
        <v>111</v>
      </c>
      <c r="H460" s="123" t="str">
        <f aca="false">ROUND(H459*81/1000,2)&amp;" ppb"</f>
        <v>645.49 ppb</v>
      </c>
      <c r="I460" s="36" t="s">
        <v>39</v>
      </c>
      <c r="J460" s="125" t="str">
        <f aca="false">ROUND(J459*81/1000,2)&amp;" ppb"</f>
        <v>16.13 ppb</v>
      </c>
      <c r="K460" s="123" t="str">
        <f aca="false">ROUND(K459*81/1000,2)&amp;" ppb"</f>
        <v>1009.26 ppb</v>
      </c>
      <c r="L460" s="36" t="s">
        <v>39</v>
      </c>
      <c r="M460" s="125" t="str">
        <f aca="false">ROUND(M459*81/1000,2)&amp;" ppb"</f>
        <v>73.16 ppb</v>
      </c>
      <c r="N460" s="123" t="str">
        <f aca="false">ROUND(N459*1760/1000,2)&amp;" ppb"</f>
        <v>796.58 ppb</v>
      </c>
      <c r="O460" s="36" t="s">
        <v>39</v>
      </c>
      <c r="P460" s="125" t="str">
        <f aca="false">ROUND(P459*1760/1000,2)&amp;" ppb"</f>
        <v>39.92 ppb</v>
      </c>
      <c r="Q460" s="123" t="str">
        <f aca="false">ROUND(Q459*246/1000,2)&amp;" ppb"</f>
        <v>1663.7 ppb</v>
      </c>
      <c r="R460" s="36" t="s">
        <v>39</v>
      </c>
      <c r="S460" s="125" t="str">
        <f aca="false">ROUND(S459*246/1000,2)&amp;" ppb"</f>
        <v>50.68 ppb</v>
      </c>
      <c r="T460" s="123" t="str">
        <f aca="false">ROUND(T459*32300/1000000,2)&amp;" ppm"</f>
        <v>14821.82 ppm</v>
      </c>
      <c r="U460" s="36" t="s">
        <v>39</v>
      </c>
      <c r="V460" s="125" t="str">
        <f aca="false">ROUND(V459*32300/1000000,2)&amp;" ppm"</f>
        <v>761.63 ppm</v>
      </c>
      <c r="W460" s="45"/>
      <c r="X460" s="36"/>
      <c r="Y460" s="46"/>
      <c r="Z460" s="45"/>
      <c r="AA460" s="36"/>
      <c r="AB460" s="46"/>
      <c r="AC460" s="47"/>
      <c r="AD460" s="36"/>
      <c r="AE460" s="48"/>
    </row>
    <row r="461" customFormat="false" ht="32.35" hidden="false" customHeight="true" outlineLevel="0" collapsed="false">
      <c r="A461" s="30"/>
      <c r="B461" s="30"/>
      <c r="C461" s="49"/>
      <c r="D461" s="30"/>
      <c r="E461" s="30"/>
      <c r="F461" s="34"/>
      <c r="G461" s="50" t="s">
        <v>27</v>
      </c>
      <c r="H461" s="51" t="s">
        <v>41</v>
      </c>
      <c r="I461" s="51"/>
      <c r="J461" s="51"/>
      <c r="K461" s="25"/>
      <c r="L461" s="26" t="s">
        <v>42</v>
      </c>
      <c r="M461" s="27"/>
      <c r="N461" s="52"/>
      <c r="O461" s="26" t="s">
        <v>43</v>
      </c>
      <c r="P461" s="53"/>
      <c r="Q461" s="52"/>
      <c r="R461" s="26" t="s">
        <v>44</v>
      </c>
      <c r="S461" s="53"/>
      <c r="T461" s="51"/>
      <c r="U461" s="51"/>
      <c r="V461" s="51"/>
      <c r="W461" s="28"/>
      <c r="X461" s="26"/>
      <c r="Y461" s="54"/>
      <c r="Z461" s="28"/>
      <c r="AA461" s="26"/>
      <c r="AB461" s="54"/>
      <c r="AC461" s="25"/>
      <c r="AD461" s="26"/>
      <c r="AE461" s="27"/>
    </row>
    <row r="462" customFormat="false" ht="32.2" hidden="false" customHeight="true" outlineLevel="0" collapsed="false">
      <c r="A462" s="30"/>
      <c r="B462" s="30"/>
      <c r="C462" s="49"/>
      <c r="D462" s="30"/>
      <c r="E462" s="30"/>
      <c r="F462" s="34"/>
      <c r="G462" s="24" t="s">
        <v>107</v>
      </c>
      <c r="H462" s="35" t="n">
        <v>76126</v>
      </c>
      <c r="I462" s="36" t="s">
        <v>39</v>
      </c>
      <c r="J462" s="59" t="n">
        <v>4258</v>
      </c>
      <c r="K462" s="38" t="s">
        <v>582</v>
      </c>
      <c r="L462" s="39"/>
      <c r="M462" s="59"/>
      <c r="N462" s="35" t="n">
        <v>29.266</v>
      </c>
      <c r="O462" s="60" t="s">
        <v>39</v>
      </c>
      <c r="P462" s="37" t="n">
        <v>35.49</v>
      </c>
      <c r="Q462" s="35" t="n">
        <v>6680</v>
      </c>
      <c r="R462" s="60" t="s">
        <v>39</v>
      </c>
      <c r="S462" s="37" t="n">
        <v>235.8</v>
      </c>
      <c r="T462" s="35"/>
      <c r="U462" s="39"/>
      <c r="V462" s="37"/>
      <c r="W462" s="35"/>
      <c r="X462" s="39"/>
      <c r="Y462" s="37"/>
      <c r="Z462" s="35"/>
      <c r="AA462" s="39"/>
      <c r="AB462" s="37"/>
      <c r="AC462" s="47"/>
      <c r="AD462" s="36"/>
      <c r="AE462" s="48"/>
    </row>
    <row r="463" customFormat="false" ht="29.85" hidden="false" customHeight="true" outlineLevel="0" collapsed="false">
      <c r="A463" s="55"/>
      <c r="B463" s="55"/>
      <c r="C463" s="56"/>
      <c r="D463" s="55"/>
      <c r="E463" s="55"/>
      <c r="F463" s="57"/>
      <c r="G463" s="24" t="s">
        <v>111</v>
      </c>
      <c r="H463" s="123" t="str">
        <f aca="false">ROUND(H462*81/1000,2)&amp;" ppb"</f>
        <v>6166.21 ppb</v>
      </c>
      <c r="I463" s="36" t="s">
        <v>39</v>
      </c>
      <c r="J463" s="125" t="str">
        <f aca="false">ROUND(J462*81/1000,2)&amp;" ppb"</f>
        <v>344.9 ppb</v>
      </c>
      <c r="K463" s="58"/>
      <c r="L463" s="39"/>
      <c r="M463" s="59"/>
      <c r="N463" s="40"/>
      <c r="O463" s="36"/>
      <c r="P463" s="42"/>
      <c r="Q463" s="123" t="str">
        <f aca="false">ROUND(Q462*246/1000,2)&amp;" ppb"</f>
        <v>1643.28 ppb</v>
      </c>
      <c r="R463" s="36" t="s">
        <v>39</v>
      </c>
      <c r="S463" s="125" t="str">
        <f aca="false">ROUND(S462*246/1000,2)&amp;" ppb"</f>
        <v>58.01 ppb</v>
      </c>
      <c r="T463" s="123"/>
      <c r="U463" s="39"/>
      <c r="V463" s="37"/>
      <c r="W463" s="45"/>
      <c r="X463" s="36"/>
      <c r="Y463" s="46"/>
      <c r="Z463" s="45"/>
      <c r="AA463" s="36"/>
      <c r="AB463" s="46"/>
      <c r="AC463" s="47"/>
      <c r="AD463" s="36"/>
      <c r="AE463" s="48"/>
    </row>
    <row r="464" customFormat="false" ht="34.3" hidden="false" customHeight="true" outlineLevel="0" collapsed="false">
      <c r="A464" s="139" t="s">
        <v>583</v>
      </c>
      <c r="B464" s="62"/>
      <c r="C464" s="136" t="s">
        <v>584</v>
      </c>
      <c r="D464" s="64" t="n">
        <v>2.674</v>
      </c>
      <c r="E464" s="94" t="n">
        <v>230411</v>
      </c>
      <c r="F464" s="66" t="n">
        <v>45027</v>
      </c>
      <c r="G464" s="67" t="s">
        <v>27</v>
      </c>
      <c r="H464" s="25"/>
      <c r="I464" s="26" t="s">
        <v>28</v>
      </c>
      <c r="J464" s="27"/>
      <c r="K464" s="25"/>
      <c r="L464" s="26" t="s">
        <v>29</v>
      </c>
      <c r="M464" s="27"/>
      <c r="N464" s="25"/>
      <c r="O464" s="26" t="s">
        <v>30</v>
      </c>
      <c r="P464" s="27"/>
      <c r="Q464" s="25"/>
      <c r="R464" s="26" t="s">
        <v>31</v>
      </c>
      <c r="S464" s="27"/>
      <c r="T464" s="28"/>
      <c r="U464" s="26" t="s">
        <v>32</v>
      </c>
      <c r="V464" s="27"/>
      <c r="W464" s="25"/>
      <c r="X464" s="26" t="s">
        <v>33</v>
      </c>
      <c r="Y464" s="27"/>
      <c r="Z464" s="25"/>
      <c r="AA464" s="26" t="s">
        <v>34</v>
      </c>
      <c r="AB464" s="27"/>
      <c r="AC464" s="29" t="s">
        <v>35</v>
      </c>
      <c r="AD464" s="29"/>
      <c r="AE464" s="29"/>
    </row>
    <row r="465" customFormat="false" ht="38.45" hidden="false" customHeight="true" outlineLevel="0" collapsed="false">
      <c r="A465" s="68" t="s">
        <v>585</v>
      </c>
      <c r="B465" s="68"/>
      <c r="C465" s="68"/>
      <c r="D465" s="68"/>
      <c r="E465" s="68"/>
      <c r="F465" s="71" t="n">
        <v>45030</v>
      </c>
      <c r="G465" s="67" t="s">
        <v>107</v>
      </c>
      <c r="H465" s="72" t="n">
        <v>6195</v>
      </c>
      <c r="I465" s="73" t="s">
        <v>39</v>
      </c>
      <c r="J465" s="74" t="n">
        <v>168.6</v>
      </c>
      <c r="K465" s="72" t="n">
        <v>13110</v>
      </c>
      <c r="L465" s="73" t="s">
        <v>39</v>
      </c>
      <c r="M465" s="74" t="n">
        <v>953.9</v>
      </c>
      <c r="N465" s="72" t="n">
        <v>389</v>
      </c>
      <c r="O465" s="73" t="s">
        <v>39</v>
      </c>
      <c r="P465" s="74" t="n">
        <v>23.09</v>
      </c>
      <c r="Q465" s="72" t="n">
        <v>11020</v>
      </c>
      <c r="R465" s="73" t="s">
        <v>39</v>
      </c>
      <c r="S465" s="74" t="n">
        <v>312.3</v>
      </c>
      <c r="T465" s="72" t="n">
        <v>384700</v>
      </c>
      <c r="U465" s="73" t="s">
        <v>39</v>
      </c>
      <c r="V465" s="74" t="n">
        <v>19800</v>
      </c>
      <c r="W465" s="72" t="n">
        <v>1399.5</v>
      </c>
      <c r="X465" s="91" t="s">
        <v>39</v>
      </c>
      <c r="Y465" s="74" t="n">
        <v>93.16</v>
      </c>
      <c r="Z465" s="96" t="s">
        <v>586</v>
      </c>
      <c r="AA465" s="91"/>
      <c r="AB465" s="74"/>
      <c r="AC465" s="78"/>
      <c r="AD465" s="78"/>
      <c r="AE465" s="78"/>
    </row>
    <row r="466" customFormat="false" ht="33.75" hidden="false" customHeight="true" outlineLevel="0" collapsed="false">
      <c r="A466" s="68"/>
      <c r="B466" s="68"/>
      <c r="C466" s="68"/>
      <c r="D466" s="68"/>
      <c r="E466" s="68"/>
      <c r="F466" s="71"/>
      <c r="G466" s="67" t="s">
        <v>111</v>
      </c>
      <c r="H466" s="131" t="str">
        <f aca="false">ROUND(H465*81/1000,2)&amp;" ppb"</f>
        <v>501.8 ppb</v>
      </c>
      <c r="I466" s="73" t="s">
        <v>39</v>
      </c>
      <c r="J466" s="132" t="str">
        <f aca="false">ROUND(J465*81/1000,2)&amp;" ppb"</f>
        <v>13.66 ppb</v>
      </c>
      <c r="K466" s="131" t="str">
        <f aca="false">ROUND(K465*81/1000,2)&amp;" ppb"</f>
        <v>1061.91 ppb</v>
      </c>
      <c r="L466" s="73" t="s">
        <v>39</v>
      </c>
      <c r="M466" s="132" t="str">
        <f aca="false">ROUND(M465*81/1000,2)&amp;" ppb"</f>
        <v>77.27 ppb</v>
      </c>
      <c r="N466" s="131" t="str">
        <f aca="false">ROUND(N465*1760/1000,2)&amp;" ppb"</f>
        <v>684.64 ppb</v>
      </c>
      <c r="O466" s="73" t="s">
        <v>39</v>
      </c>
      <c r="P466" s="132" t="str">
        <f aca="false">ROUND(P465*1760/1000,2)&amp;" ppb"</f>
        <v>40.64 ppb</v>
      </c>
      <c r="Q466" s="131" t="str">
        <f aca="false">ROUND(Q465*246/1000,2)&amp;" ppb"</f>
        <v>2710.92 ppb</v>
      </c>
      <c r="R466" s="73" t="s">
        <v>39</v>
      </c>
      <c r="S466" s="132" t="str">
        <f aca="false">ROUND(S465*246/1000,2)&amp;" ppb"</f>
        <v>76.83 ppb</v>
      </c>
      <c r="T466" s="131" t="str">
        <f aca="false">ROUND(T465*32300/1000000,2)&amp;" ppm"</f>
        <v>12425.81 ppm</v>
      </c>
      <c r="U466" s="73" t="s">
        <v>39</v>
      </c>
      <c r="V466" s="132" t="str">
        <f aca="false">ROUND(V465*32300/1000000,2)&amp;" ppm"</f>
        <v>639.54 ppm</v>
      </c>
      <c r="W466" s="79"/>
      <c r="X466" s="73"/>
      <c r="Y466" s="80"/>
      <c r="Z466" s="79"/>
      <c r="AA466" s="73"/>
      <c r="AB466" s="80"/>
      <c r="AC466" s="82"/>
      <c r="AD466" s="73"/>
      <c r="AE466" s="83"/>
    </row>
    <row r="467" customFormat="false" ht="32.35" hidden="false" customHeight="true" outlineLevel="0" collapsed="false">
      <c r="A467" s="68"/>
      <c r="B467" s="68"/>
      <c r="C467" s="84"/>
      <c r="D467" s="68"/>
      <c r="E467" s="68"/>
      <c r="F467" s="71"/>
      <c r="G467" s="85" t="s">
        <v>27</v>
      </c>
      <c r="H467" s="51" t="s">
        <v>41</v>
      </c>
      <c r="I467" s="51"/>
      <c r="J467" s="51"/>
      <c r="K467" s="25"/>
      <c r="L467" s="26" t="s">
        <v>42</v>
      </c>
      <c r="M467" s="27"/>
      <c r="N467" s="52"/>
      <c r="O467" s="26" t="s">
        <v>43</v>
      </c>
      <c r="P467" s="53"/>
      <c r="Q467" s="52"/>
      <c r="R467" s="26" t="s">
        <v>44</v>
      </c>
      <c r="S467" s="53"/>
      <c r="T467" s="51"/>
      <c r="U467" s="51"/>
      <c r="V467" s="51"/>
      <c r="W467" s="28"/>
      <c r="X467" s="26"/>
      <c r="Y467" s="54"/>
      <c r="Z467" s="28"/>
      <c r="AA467" s="26"/>
      <c r="AB467" s="54"/>
      <c r="AC467" s="25"/>
      <c r="AD467" s="26"/>
      <c r="AE467" s="27"/>
    </row>
    <row r="468" customFormat="false" ht="32.2" hidden="false" customHeight="true" outlineLevel="0" collapsed="false">
      <c r="A468" s="68"/>
      <c r="B468" s="68"/>
      <c r="C468" s="84"/>
      <c r="D468" s="68"/>
      <c r="E468" s="68"/>
      <c r="F468" s="71"/>
      <c r="G468" s="67" t="s">
        <v>107</v>
      </c>
      <c r="H468" s="72" t="n">
        <v>10787</v>
      </c>
      <c r="I468" s="91" t="s">
        <v>39</v>
      </c>
      <c r="J468" s="90" t="n">
        <v>1213</v>
      </c>
      <c r="K468" s="72" t="n">
        <v>542.75</v>
      </c>
      <c r="L468" s="91" t="s">
        <v>39</v>
      </c>
      <c r="M468" s="90" t="n">
        <v>301.3</v>
      </c>
      <c r="N468" s="72" t="n">
        <v>106.22</v>
      </c>
      <c r="O468" s="91" t="s">
        <v>39</v>
      </c>
      <c r="P468" s="74" t="n">
        <v>38.52</v>
      </c>
      <c r="Q468" s="72" t="n">
        <v>10710</v>
      </c>
      <c r="R468" s="91" t="s">
        <v>39</v>
      </c>
      <c r="S468" s="74" t="n">
        <v>331.4</v>
      </c>
      <c r="T468" s="72"/>
      <c r="U468" s="91"/>
      <c r="V468" s="74"/>
      <c r="W468" s="72"/>
      <c r="X468" s="91"/>
      <c r="Y468" s="74"/>
      <c r="Z468" s="72"/>
      <c r="AA468" s="91"/>
      <c r="AB468" s="74"/>
      <c r="AC468" s="82"/>
      <c r="AD468" s="73"/>
      <c r="AE468" s="83"/>
    </row>
    <row r="469" customFormat="false" ht="29.85" hidden="false" customHeight="true" outlineLevel="0" collapsed="false">
      <c r="A469" s="86"/>
      <c r="B469" s="86"/>
      <c r="C469" s="87"/>
      <c r="D469" s="86"/>
      <c r="E469" s="86"/>
      <c r="F469" s="88"/>
      <c r="G469" s="67" t="s">
        <v>111</v>
      </c>
      <c r="H469" s="131" t="str">
        <f aca="false">ROUND(H468*81/1000,2)&amp;" ppb"</f>
        <v>873.75 ppb</v>
      </c>
      <c r="I469" s="73" t="s">
        <v>39</v>
      </c>
      <c r="J469" s="132" t="str">
        <f aca="false">ROUND(J468*81/1000,2)&amp;" ppb"</f>
        <v>98.25 ppb</v>
      </c>
      <c r="K469" s="89"/>
      <c r="L469" s="91"/>
      <c r="M469" s="90"/>
      <c r="N469" s="75"/>
      <c r="O469" s="73"/>
      <c r="P469" s="77"/>
      <c r="Q469" s="131" t="str">
        <f aca="false">ROUND(Q468*246/1000,2)&amp;" ppb"</f>
        <v>2634.66 ppb</v>
      </c>
      <c r="R469" s="73" t="s">
        <v>39</v>
      </c>
      <c r="S469" s="132" t="str">
        <f aca="false">ROUND(S468*246/1000,2)&amp;" ppb"</f>
        <v>81.52 ppb</v>
      </c>
      <c r="T469" s="131"/>
      <c r="U469" s="91"/>
      <c r="V469" s="74"/>
      <c r="W469" s="79"/>
      <c r="X469" s="73"/>
      <c r="Y469" s="80"/>
      <c r="Z469" s="79"/>
      <c r="AA469" s="73"/>
      <c r="AB469" s="80"/>
      <c r="AC469" s="82"/>
      <c r="AD469" s="73"/>
      <c r="AE469" s="83"/>
    </row>
    <row r="470" customFormat="false" ht="34.3" hidden="false" customHeight="true" outlineLevel="0" collapsed="false">
      <c r="A470" s="138" t="s">
        <v>587</v>
      </c>
      <c r="B470" s="20"/>
      <c r="C470" s="135" t="s">
        <v>588</v>
      </c>
      <c r="D470" s="21" t="n">
        <v>4.951</v>
      </c>
      <c r="E470" s="92" t="n">
        <v>290414</v>
      </c>
      <c r="F470" s="23" t="n">
        <v>45030</v>
      </c>
      <c r="G470" s="24" t="s">
        <v>27</v>
      </c>
      <c r="H470" s="25"/>
      <c r="I470" s="26" t="s">
        <v>28</v>
      </c>
      <c r="J470" s="27"/>
      <c r="K470" s="25"/>
      <c r="L470" s="26" t="s">
        <v>29</v>
      </c>
      <c r="M470" s="27"/>
      <c r="N470" s="25"/>
      <c r="O470" s="26" t="s">
        <v>30</v>
      </c>
      <c r="P470" s="27"/>
      <c r="Q470" s="25"/>
      <c r="R470" s="26" t="s">
        <v>31</v>
      </c>
      <c r="S470" s="27"/>
      <c r="T470" s="28"/>
      <c r="U470" s="26" t="s">
        <v>32</v>
      </c>
      <c r="V470" s="27"/>
      <c r="W470" s="25"/>
      <c r="X470" s="26" t="s">
        <v>33</v>
      </c>
      <c r="Y470" s="27"/>
      <c r="Z470" s="25"/>
      <c r="AA470" s="26" t="s">
        <v>34</v>
      </c>
      <c r="AB470" s="27"/>
      <c r="AC470" s="29" t="s">
        <v>35</v>
      </c>
      <c r="AD470" s="29"/>
      <c r="AE470" s="29"/>
    </row>
    <row r="471" customFormat="false" ht="38.45" hidden="false" customHeight="true" outlineLevel="0" collapsed="false">
      <c r="A471" s="30" t="s">
        <v>589</v>
      </c>
      <c r="B471" s="30"/>
      <c r="C471" s="30"/>
      <c r="D471" s="30"/>
      <c r="E471" s="30"/>
      <c r="F471" s="34" t="n">
        <v>45035</v>
      </c>
      <c r="G471" s="24" t="s">
        <v>107</v>
      </c>
      <c r="H471" s="35" t="n">
        <v>4617</v>
      </c>
      <c r="I471" s="36" t="s">
        <v>39</v>
      </c>
      <c r="J471" s="37" t="n">
        <v>149.1</v>
      </c>
      <c r="K471" s="35" t="n">
        <v>9068</v>
      </c>
      <c r="L471" s="36" t="s">
        <v>39</v>
      </c>
      <c r="M471" s="37" t="n">
        <v>849.2</v>
      </c>
      <c r="N471" s="35" t="n">
        <v>303.1</v>
      </c>
      <c r="O471" s="36" t="s">
        <v>39</v>
      </c>
      <c r="P471" s="37" t="n">
        <v>25.82</v>
      </c>
      <c r="Q471" s="35" t="n">
        <v>6584</v>
      </c>
      <c r="R471" s="36" t="s">
        <v>39</v>
      </c>
      <c r="S471" s="37" t="n">
        <v>222.1</v>
      </c>
      <c r="T471" s="35" t="n">
        <v>253900</v>
      </c>
      <c r="U471" s="36" t="s">
        <v>39</v>
      </c>
      <c r="V471" s="37" t="n">
        <v>13320</v>
      </c>
      <c r="W471" s="35" t="n">
        <v>17473</v>
      </c>
      <c r="X471" s="60" t="s">
        <v>39</v>
      </c>
      <c r="Y471" s="37" t="n">
        <v>907.3</v>
      </c>
      <c r="Z471" s="38" t="s">
        <v>590</v>
      </c>
      <c r="AA471" s="39"/>
      <c r="AB471" s="37"/>
      <c r="AC471" s="43"/>
      <c r="AD471" s="43"/>
      <c r="AE471" s="43"/>
    </row>
    <row r="472" customFormat="false" ht="33.75" hidden="false" customHeight="true" outlineLevel="0" collapsed="false">
      <c r="A472" s="30"/>
      <c r="B472" s="30"/>
      <c r="C472" s="30"/>
      <c r="D472" s="30"/>
      <c r="E472" s="30"/>
      <c r="F472" s="34"/>
      <c r="G472" s="24" t="s">
        <v>111</v>
      </c>
      <c r="H472" s="123" t="str">
        <f aca="false">ROUND(H471*81/1000,2)&amp;" ppb"</f>
        <v>373.98 ppb</v>
      </c>
      <c r="I472" s="36" t="s">
        <v>39</v>
      </c>
      <c r="J472" s="125" t="str">
        <f aca="false">ROUND(J471*81/1000,2)&amp;" ppb"</f>
        <v>12.08 ppb</v>
      </c>
      <c r="K472" s="123" t="str">
        <f aca="false">ROUND(K471*81/1000,2)&amp;" ppb"</f>
        <v>734.51 ppb</v>
      </c>
      <c r="L472" s="36" t="s">
        <v>39</v>
      </c>
      <c r="M472" s="125" t="str">
        <f aca="false">ROUND(M471*81/1000,2)&amp;" ppb"</f>
        <v>68.79 ppb</v>
      </c>
      <c r="N472" s="123" t="str">
        <f aca="false">ROUND(N471*1760/1000,2)&amp;" ppb"</f>
        <v>533.46 ppb</v>
      </c>
      <c r="O472" s="36" t="s">
        <v>39</v>
      </c>
      <c r="P472" s="125" t="str">
        <f aca="false">ROUND(P471*1760/1000,2)&amp;" ppb"</f>
        <v>45.44 ppb</v>
      </c>
      <c r="Q472" s="123" t="str">
        <f aca="false">ROUND(Q471*246/1000,2)&amp;" ppb"</f>
        <v>1619.66 ppb</v>
      </c>
      <c r="R472" s="36" t="s">
        <v>39</v>
      </c>
      <c r="S472" s="125" t="str">
        <f aca="false">ROUND(S471*246/1000,2)&amp;" ppb"</f>
        <v>54.64 ppb</v>
      </c>
      <c r="T472" s="123" t="str">
        <f aca="false">ROUND(T471*32300/1000000,2)&amp;" ppm"</f>
        <v>8200.97 ppm</v>
      </c>
      <c r="U472" s="36" t="s">
        <v>39</v>
      </c>
      <c r="V472" s="125" t="str">
        <f aca="false">ROUND(V471*32300/1000000,2)&amp;" ppm"</f>
        <v>430.24 ppm</v>
      </c>
      <c r="W472" s="45"/>
      <c r="X472" s="36"/>
      <c r="Y472" s="46"/>
      <c r="Z472" s="45"/>
      <c r="AA472" s="36"/>
      <c r="AB472" s="46"/>
      <c r="AC472" s="47"/>
      <c r="AD472" s="36"/>
      <c r="AE472" s="48"/>
    </row>
    <row r="473" customFormat="false" ht="32.35" hidden="false" customHeight="true" outlineLevel="0" collapsed="false">
      <c r="A473" s="30"/>
      <c r="B473" s="30"/>
      <c r="C473" s="49"/>
      <c r="D473" s="30"/>
      <c r="E473" s="30"/>
      <c r="F473" s="34"/>
      <c r="G473" s="50" t="s">
        <v>27</v>
      </c>
      <c r="H473" s="51" t="s">
        <v>41</v>
      </c>
      <c r="I473" s="51"/>
      <c r="J473" s="51"/>
      <c r="K473" s="25"/>
      <c r="L473" s="26" t="s">
        <v>42</v>
      </c>
      <c r="M473" s="27"/>
      <c r="N473" s="52"/>
      <c r="O473" s="26" t="s">
        <v>43</v>
      </c>
      <c r="P473" s="53"/>
      <c r="Q473" s="52"/>
      <c r="R473" s="26" t="s">
        <v>44</v>
      </c>
      <c r="S473" s="53"/>
      <c r="T473" s="51"/>
      <c r="U473" s="51"/>
      <c r="V473" s="51"/>
      <c r="W473" s="28"/>
      <c r="X473" s="26"/>
      <c r="Y473" s="54"/>
      <c r="Z473" s="28"/>
      <c r="AA473" s="26"/>
      <c r="AB473" s="54"/>
      <c r="AC473" s="25"/>
      <c r="AD473" s="26"/>
      <c r="AE473" s="27"/>
    </row>
    <row r="474" customFormat="false" ht="32.2" hidden="false" customHeight="true" outlineLevel="0" collapsed="false">
      <c r="A474" s="30"/>
      <c r="B474" s="30"/>
      <c r="C474" s="49"/>
      <c r="D474" s="30"/>
      <c r="E474" s="30"/>
      <c r="F474" s="34"/>
      <c r="G474" s="24" t="s">
        <v>107</v>
      </c>
      <c r="H474" s="35" t="n">
        <v>92147</v>
      </c>
      <c r="I474" s="36" t="s">
        <v>39</v>
      </c>
      <c r="J474" s="59" t="n">
        <v>5208</v>
      </c>
      <c r="K474" s="35" t="n">
        <v>366.78</v>
      </c>
      <c r="L474" s="60" t="s">
        <v>39</v>
      </c>
      <c r="M474" s="59" t="n">
        <v>421.3</v>
      </c>
      <c r="N474" s="35" t="n">
        <v>71.675</v>
      </c>
      <c r="O474" s="60" t="s">
        <v>39</v>
      </c>
      <c r="P474" s="37" t="n">
        <v>41.69</v>
      </c>
      <c r="Q474" s="35" t="n">
        <v>7178</v>
      </c>
      <c r="R474" s="60" t="s">
        <v>39</v>
      </c>
      <c r="S474" s="37" t="n">
        <v>283.7</v>
      </c>
      <c r="T474" s="35"/>
      <c r="U474" s="39"/>
      <c r="V474" s="37"/>
      <c r="W474" s="35"/>
      <c r="X474" s="39"/>
      <c r="Y474" s="37"/>
      <c r="Z474" s="35"/>
      <c r="AA474" s="39"/>
      <c r="AB474" s="37"/>
      <c r="AC474" s="47"/>
      <c r="AD474" s="36"/>
      <c r="AE474" s="48"/>
    </row>
    <row r="475" customFormat="false" ht="29.85" hidden="false" customHeight="true" outlineLevel="0" collapsed="false">
      <c r="A475" s="55"/>
      <c r="B475" s="55"/>
      <c r="C475" s="56"/>
      <c r="D475" s="55"/>
      <c r="E475" s="55"/>
      <c r="F475" s="57"/>
      <c r="G475" s="24" t="s">
        <v>111</v>
      </c>
      <c r="H475" s="123" t="str">
        <f aca="false">ROUND(H474*81/1000,2)&amp;" ppb"</f>
        <v>7463.91 ppb</v>
      </c>
      <c r="I475" s="36" t="s">
        <v>39</v>
      </c>
      <c r="J475" s="125" t="str">
        <f aca="false">ROUND(J474*81/1000,2)&amp;" ppb"</f>
        <v>421.85 ppb</v>
      </c>
      <c r="K475" s="58"/>
      <c r="L475" s="39"/>
      <c r="M475" s="59"/>
      <c r="N475" s="40"/>
      <c r="O475" s="36"/>
      <c r="P475" s="42"/>
      <c r="Q475" s="123" t="str">
        <f aca="false">ROUND(Q474*246/1000,2)&amp;" ppb"</f>
        <v>1765.79 ppb</v>
      </c>
      <c r="R475" s="36" t="s">
        <v>39</v>
      </c>
      <c r="S475" s="125" t="str">
        <f aca="false">ROUND(S474*246/1000,2)&amp;" ppb"</f>
        <v>69.79 ppb</v>
      </c>
      <c r="T475" s="123"/>
      <c r="U475" s="39"/>
      <c r="V475" s="37"/>
      <c r="W475" s="45"/>
      <c r="X475" s="36"/>
      <c r="Y475" s="46"/>
      <c r="Z475" s="45"/>
      <c r="AA475" s="36"/>
      <c r="AB475" s="46"/>
      <c r="AC475" s="47"/>
      <c r="AD475" s="36"/>
      <c r="AE475" s="48"/>
    </row>
    <row r="476" customFormat="false" ht="34.3" hidden="false" customHeight="true" outlineLevel="0" collapsed="false">
      <c r="A476" s="139" t="s">
        <v>591</v>
      </c>
      <c r="B476" s="62"/>
      <c r="C476" s="136" t="s">
        <v>592</v>
      </c>
      <c r="D476" s="64" t="n">
        <v>5.879</v>
      </c>
      <c r="E476" s="94" t="n">
        <v>290419</v>
      </c>
      <c r="F476" s="66" t="n">
        <v>45035</v>
      </c>
      <c r="G476" s="67" t="s">
        <v>27</v>
      </c>
      <c r="H476" s="25"/>
      <c r="I476" s="26" t="s">
        <v>28</v>
      </c>
      <c r="J476" s="27"/>
      <c r="K476" s="25"/>
      <c r="L476" s="26" t="s">
        <v>29</v>
      </c>
      <c r="M476" s="27"/>
      <c r="N476" s="25"/>
      <c r="O476" s="26" t="s">
        <v>30</v>
      </c>
      <c r="P476" s="27"/>
      <c r="Q476" s="25"/>
      <c r="R476" s="26" t="s">
        <v>31</v>
      </c>
      <c r="S476" s="27"/>
      <c r="T476" s="28"/>
      <c r="U476" s="26" t="s">
        <v>32</v>
      </c>
      <c r="V476" s="27"/>
      <c r="W476" s="25"/>
      <c r="X476" s="26" t="s">
        <v>33</v>
      </c>
      <c r="Y476" s="27"/>
      <c r="Z476" s="25"/>
      <c r="AA476" s="26" t="s">
        <v>34</v>
      </c>
      <c r="AB476" s="27"/>
      <c r="AC476" s="29" t="s">
        <v>35</v>
      </c>
      <c r="AD476" s="29"/>
      <c r="AE476" s="29"/>
    </row>
    <row r="477" customFormat="false" ht="38.45" hidden="false" customHeight="true" outlineLevel="0" collapsed="false">
      <c r="A477" s="68" t="s">
        <v>593</v>
      </c>
      <c r="B477" s="68"/>
      <c r="C477" s="68"/>
      <c r="D477" s="68"/>
      <c r="E477" s="68"/>
      <c r="F477" s="71" t="n">
        <v>45041</v>
      </c>
      <c r="G477" s="67" t="s">
        <v>107</v>
      </c>
      <c r="H477" s="72" t="n">
        <v>6263</v>
      </c>
      <c r="I477" s="73" t="s">
        <v>39</v>
      </c>
      <c r="J477" s="74" t="n">
        <v>158.5</v>
      </c>
      <c r="K477" s="72" t="n">
        <v>13260</v>
      </c>
      <c r="L477" s="73" t="s">
        <v>39</v>
      </c>
      <c r="M477" s="74" t="n">
        <v>889.8</v>
      </c>
      <c r="N477" s="72" t="n">
        <v>382.5</v>
      </c>
      <c r="O477" s="73" t="s">
        <v>39</v>
      </c>
      <c r="P477" s="74" t="n">
        <v>19.94</v>
      </c>
      <c r="Q477" s="72" t="n">
        <v>10070</v>
      </c>
      <c r="R477" s="73" t="s">
        <v>39</v>
      </c>
      <c r="S477" s="74" t="n">
        <v>277.1</v>
      </c>
      <c r="T477" s="72" t="n">
        <v>361650</v>
      </c>
      <c r="U477" s="73" t="s">
        <v>39</v>
      </c>
      <c r="V477" s="74" t="n">
        <v>18580</v>
      </c>
      <c r="W477" s="72" t="n">
        <v>8527.8</v>
      </c>
      <c r="X477" s="91" t="s">
        <v>39</v>
      </c>
      <c r="Y477" s="74" t="n">
        <v>444</v>
      </c>
      <c r="Z477" s="96" t="s">
        <v>594</v>
      </c>
      <c r="AA477" s="91"/>
      <c r="AB477" s="74"/>
      <c r="AC477" s="78"/>
      <c r="AD477" s="78"/>
      <c r="AE477" s="78"/>
    </row>
    <row r="478" customFormat="false" ht="33.75" hidden="false" customHeight="true" outlineLevel="0" collapsed="false">
      <c r="A478" s="68"/>
      <c r="B478" s="68"/>
      <c r="C478" s="68"/>
      <c r="D478" s="68"/>
      <c r="E478" s="68"/>
      <c r="F478" s="71"/>
      <c r="G478" s="67" t="s">
        <v>111</v>
      </c>
      <c r="H478" s="131" t="str">
        <f aca="false">ROUND(H477*81/1000,2)&amp;" ppb"</f>
        <v>507.3 ppb</v>
      </c>
      <c r="I478" s="73" t="s">
        <v>39</v>
      </c>
      <c r="J478" s="132" t="str">
        <f aca="false">ROUND(J477*81/1000,2)&amp;" ppb"</f>
        <v>12.84 ppb</v>
      </c>
      <c r="K478" s="131" t="str">
        <f aca="false">ROUND(K477*81/1000,2)&amp;" ppb"</f>
        <v>1074.06 ppb</v>
      </c>
      <c r="L478" s="73" t="s">
        <v>39</v>
      </c>
      <c r="M478" s="132" t="str">
        <f aca="false">ROUND(M477*81/1000,2)&amp;" ppb"</f>
        <v>72.07 ppb</v>
      </c>
      <c r="N478" s="131" t="str">
        <f aca="false">ROUND(N477*1760/1000,2)&amp;" ppb"</f>
        <v>673.2 ppb</v>
      </c>
      <c r="O478" s="73" t="s">
        <v>39</v>
      </c>
      <c r="P478" s="132" t="str">
        <f aca="false">ROUND(P477*1760/1000,2)&amp;" ppb"</f>
        <v>35.09 ppb</v>
      </c>
      <c r="Q478" s="131" t="str">
        <f aca="false">ROUND(Q477*246/1000,2)&amp;" ppb"</f>
        <v>2477.22 ppb</v>
      </c>
      <c r="R478" s="73" t="s">
        <v>39</v>
      </c>
      <c r="S478" s="132" t="str">
        <f aca="false">ROUND(S477*246/1000,2)&amp;" ppb"</f>
        <v>68.17 ppb</v>
      </c>
      <c r="T478" s="131" t="str">
        <f aca="false">ROUND(T477*32300/1000000,2)&amp;" ppm"</f>
        <v>11681.3 ppm</v>
      </c>
      <c r="U478" s="73" t="s">
        <v>39</v>
      </c>
      <c r="V478" s="132" t="str">
        <f aca="false">ROUND(V477*32300/1000000,2)&amp;" ppm"</f>
        <v>600.13 ppm</v>
      </c>
      <c r="W478" s="79"/>
      <c r="X478" s="73"/>
      <c r="Y478" s="80"/>
      <c r="Z478" s="79"/>
      <c r="AA478" s="73"/>
      <c r="AB478" s="80"/>
      <c r="AC478" s="82"/>
      <c r="AD478" s="73"/>
      <c r="AE478" s="83"/>
    </row>
    <row r="479" customFormat="false" ht="32.35" hidden="false" customHeight="true" outlineLevel="0" collapsed="false">
      <c r="A479" s="68"/>
      <c r="B479" s="68"/>
      <c r="C479" s="84"/>
      <c r="D479" s="68"/>
      <c r="E479" s="68"/>
      <c r="F479" s="71"/>
      <c r="G479" s="85" t="s">
        <v>27</v>
      </c>
      <c r="H479" s="51" t="s">
        <v>41</v>
      </c>
      <c r="I479" s="51"/>
      <c r="J479" s="51"/>
      <c r="K479" s="25"/>
      <c r="L479" s="26" t="s">
        <v>42</v>
      </c>
      <c r="M479" s="27"/>
      <c r="N479" s="52"/>
      <c r="O479" s="26" t="s">
        <v>43</v>
      </c>
      <c r="P479" s="53"/>
      <c r="Q479" s="52"/>
      <c r="R479" s="26" t="s">
        <v>44</v>
      </c>
      <c r="S479" s="53"/>
      <c r="T479" s="51"/>
      <c r="U479" s="51"/>
      <c r="V479" s="51"/>
      <c r="W479" s="28"/>
      <c r="X479" s="26"/>
      <c r="Y479" s="54"/>
      <c r="Z479" s="28"/>
      <c r="AA479" s="26"/>
      <c r="AB479" s="54"/>
      <c r="AC479" s="25"/>
      <c r="AD479" s="26"/>
      <c r="AE479" s="27"/>
    </row>
    <row r="480" customFormat="false" ht="32.2" hidden="false" customHeight="true" outlineLevel="0" collapsed="false">
      <c r="A480" s="68"/>
      <c r="B480" s="68"/>
      <c r="C480" s="84"/>
      <c r="D480" s="68"/>
      <c r="E480" s="68"/>
      <c r="F480" s="71"/>
      <c r="G480" s="67" t="s">
        <v>107</v>
      </c>
      <c r="H480" s="72" t="n">
        <v>21949</v>
      </c>
      <c r="I480" s="73" t="s">
        <v>39</v>
      </c>
      <c r="J480" s="90" t="n">
        <v>1552</v>
      </c>
      <c r="K480" s="72" t="n">
        <v>441.83</v>
      </c>
      <c r="L480" s="91" t="s">
        <v>39</v>
      </c>
      <c r="M480" s="90" t="n">
        <v>268.7</v>
      </c>
      <c r="N480" s="72" t="n">
        <v>95.648</v>
      </c>
      <c r="O480" s="91" t="s">
        <v>39</v>
      </c>
      <c r="P480" s="74" t="n">
        <v>31.4</v>
      </c>
      <c r="Q480" s="72" t="n">
        <v>9813</v>
      </c>
      <c r="R480" s="91" t="s">
        <v>39</v>
      </c>
      <c r="S480" s="74" t="n">
        <v>292.5</v>
      </c>
      <c r="T480" s="72"/>
      <c r="U480" s="91"/>
      <c r="V480" s="74"/>
      <c r="W480" s="72"/>
      <c r="X480" s="91"/>
      <c r="Y480" s="74"/>
      <c r="Z480" s="72"/>
      <c r="AA480" s="91"/>
      <c r="AB480" s="74"/>
      <c r="AC480" s="82"/>
      <c r="AD480" s="73"/>
      <c r="AE480" s="83"/>
    </row>
    <row r="481" customFormat="false" ht="29.85" hidden="false" customHeight="true" outlineLevel="0" collapsed="false">
      <c r="A481" s="86"/>
      <c r="B481" s="86"/>
      <c r="C481" s="87"/>
      <c r="D481" s="86"/>
      <c r="E481" s="86"/>
      <c r="F481" s="88"/>
      <c r="G481" s="67" t="s">
        <v>111</v>
      </c>
      <c r="H481" s="131" t="str">
        <f aca="false">ROUND(H480*81/1000,2)&amp;" ppb"</f>
        <v>1777.87 ppb</v>
      </c>
      <c r="I481" s="73" t="s">
        <v>39</v>
      </c>
      <c r="J481" s="132" t="str">
        <f aca="false">ROUND(J480*81/1000,2)&amp;" ppb"</f>
        <v>125.71 ppb</v>
      </c>
      <c r="K481" s="89"/>
      <c r="L481" s="91"/>
      <c r="M481" s="90"/>
      <c r="N481" s="75"/>
      <c r="O481" s="73"/>
      <c r="P481" s="77"/>
      <c r="Q481" s="131" t="str">
        <f aca="false">ROUND(Q480*246/1000,2)&amp;" ppb"</f>
        <v>2414 ppb</v>
      </c>
      <c r="R481" s="73" t="s">
        <v>39</v>
      </c>
      <c r="S481" s="132" t="str">
        <f aca="false">ROUND(S480*246/1000,2)&amp;" ppb"</f>
        <v>71.96 ppb</v>
      </c>
      <c r="T481" s="131"/>
      <c r="U481" s="91"/>
      <c r="V481" s="74"/>
      <c r="W481" s="79"/>
      <c r="X481" s="73"/>
      <c r="Y481" s="80"/>
      <c r="Z481" s="79"/>
      <c r="AA481" s="73"/>
      <c r="AB481" s="80"/>
      <c r="AC481" s="82"/>
      <c r="AD481" s="73"/>
      <c r="AE481" s="83"/>
    </row>
    <row r="482" customFormat="false" ht="34.3" hidden="false" customHeight="true" outlineLevel="0" collapsed="false">
      <c r="A482" s="138" t="s">
        <v>595</v>
      </c>
      <c r="B482" s="20"/>
      <c r="C482" s="135" t="s">
        <v>596</v>
      </c>
      <c r="D482" s="21" t="n">
        <v>6.39</v>
      </c>
      <c r="E482" s="92" t="n">
        <v>230425</v>
      </c>
      <c r="F482" s="23" t="n">
        <v>45041</v>
      </c>
      <c r="G482" s="24" t="s">
        <v>27</v>
      </c>
      <c r="H482" s="25"/>
      <c r="I482" s="26" t="s">
        <v>28</v>
      </c>
      <c r="J482" s="27"/>
      <c r="K482" s="25"/>
      <c r="L482" s="26" t="s">
        <v>29</v>
      </c>
      <c r="M482" s="27"/>
      <c r="N482" s="25"/>
      <c r="O482" s="26" t="s">
        <v>30</v>
      </c>
      <c r="P482" s="27"/>
      <c r="Q482" s="25"/>
      <c r="R482" s="26" t="s">
        <v>31</v>
      </c>
      <c r="S482" s="27"/>
      <c r="T482" s="28"/>
      <c r="U482" s="26" t="s">
        <v>32</v>
      </c>
      <c r="V482" s="27"/>
      <c r="W482" s="25"/>
      <c r="X482" s="26" t="s">
        <v>33</v>
      </c>
      <c r="Y482" s="27"/>
      <c r="Z482" s="25"/>
      <c r="AA482" s="26" t="s">
        <v>34</v>
      </c>
      <c r="AB482" s="27"/>
      <c r="AC482" s="29" t="s">
        <v>35</v>
      </c>
      <c r="AD482" s="29"/>
      <c r="AE482" s="29"/>
    </row>
    <row r="483" customFormat="false" ht="38.45" hidden="false" customHeight="true" outlineLevel="0" collapsed="false">
      <c r="A483" s="30" t="s">
        <v>597</v>
      </c>
      <c r="B483" s="30"/>
      <c r="C483" s="30"/>
      <c r="D483" s="30"/>
      <c r="E483" s="30"/>
      <c r="F483" s="34" t="n">
        <v>45048</v>
      </c>
      <c r="G483" s="24" t="s">
        <v>107</v>
      </c>
      <c r="H483" s="35" t="n">
        <v>9956</v>
      </c>
      <c r="I483" s="36" t="s">
        <v>39</v>
      </c>
      <c r="J483" s="37" t="n">
        <v>265.4</v>
      </c>
      <c r="K483" s="35" t="n">
        <v>13740</v>
      </c>
      <c r="L483" s="36" t="s">
        <v>39</v>
      </c>
      <c r="M483" s="37" t="n">
        <v>1081</v>
      </c>
      <c r="N483" s="35" t="n">
        <v>572.8</v>
      </c>
      <c r="O483" s="36" t="s">
        <v>39</v>
      </c>
      <c r="P483" s="37" t="n">
        <v>32.75</v>
      </c>
      <c r="Q483" s="35" t="n">
        <v>6974</v>
      </c>
      <c r="R483" s="36" t="s">
        <v>39</v>
      </c>
      <c r="S483" s="37" t="n">
        <v>237.7</v>
      </c>
      <c r="T483" s="35" t="n">
        <v>297410</v>
      </c>
      <c r="U483" s="36" t="s">
        <v>39</v>
      </c>
      <c r="V483" s="37" t="n">
        <v>15630</v>
      </c>
      <c r="W483" s="35" t="n">
        <v>12627</v>
      </c>
      <c r="X483" s="60" t="s">
        <v>39</v>
      </c>
      <c r="Y483" s="37" t="n">
        <v>668.1</v>
      </c>
      <c r="Z483" s="38" t="s">
        <v>598</v>
      </c>
      <c r="AA483" s="39"/>
      <c r="AB483" s="37"/>
      <c r="AC483" s="43"/>
      <c r="AD483" s="43"/>
      <c r="AE483" s="43"/>
    </row>
    <row r="484" customFormat="false" ht="33.75" hidden="false" customHeight="true" outlineLevel="0" collapsed="false">
      <c r="A484" s="30"/>
      <c r="B484" s="30"/>
      <c r="C484" s="30"/>
      <c r="D484" s="30"/>
      <c r="E484" s="30"/>
      <c r="F484" s="34"/>
      <c r="G484" s="24" t="s">
        <v>111</v>
      </c>
      <c r="H484" s="123" t="str">
        <f aca="false">ROUND(H483*81/1000,2)&amp;" ppb"</f>
        <v>806.44 ppb</v>
      </c>
      <c r="I484" s="36" t="s">
        <v>39</v>
      </c>
      <c r="J484" s="125" t="str">
        <f aca="false">ROUND(J483*81/1000,2)&amp;" ppb"</f>
        <v>21.5 ppb</v>
      </c>
      <c r="K484" s="123" t="str">
        <f aca="false">ROUND(K483*81/1000,2)&amp;" ppb"</f>
        <v>1112.94 ppb</v>
      </c>
      <c r="L484" s="36" t="s">
        <v>39</v>
      </c>
      <c r="M484" s="125" t="str">
        <f aca="false">ROUND(M483*81/1000,2)&amp;" ppb"</f>
        <v>87.56 ppb</v>
      </c>
      <c r="N484" s="123" t="str">
        <f aca="false">ROUND(N483*1760/1000,2)&amp;" ppb"</f>
        <v>1008.13 ppb</v>
      </c>
      <c r="O484" s="36" t="s">
        <v>39</v>
      </c>
      <c r="P484" s="125" t="str">
        <f aca="false">ROUND(P483*1760/1000,2)&amp;" ppb"</f>
        <v>57.64 ppb</v>
      </c>
      <c r="Q484" s="123" t="str">
        <f aca="false">ROUND(Q483*246/1000,2)&amp;" ppb"</f>
        <v>1715.6 ppb</v>
      </c>
      <c r="R484" s="36" t="s">
        <v>39</v>
      </c>
      <c r="S484" s="125" t="str">
        <f aca="false">ROUND(S483*246/1000,2)&amp;" ppb"</f>
        <v>58.47 ppb</v>
      </c>
      <c r="T484" s="123" t="str">
        <f aca="false">ROUND(T483*32300/1000000,2)&amp;" ppm"</f>
        <v>9606.34 ppm</v>
      </c>
      <c r="U484" s="36" t="s">
        <v>39</v>
      </c>
      <c r="V484" s="125" t="str">
        <f aca="false">ROUND(V483*32300/1000000,2)&amp;" ppm"</f>
        <v>504.85 ppm</v>
      </c>
      <c r="W484" s="45"/>
      <c r="X484" s="36"/>
      <c r="Y484" s="46"/>
      <c r="Z484" s="45"/>
      <c r="AA484" s="36"/>
      <c r="AB484" s="46"/>
      <c r="AC484" s="47"/>
      <c r="AD484" s="36"/>
      <c r="AE484" s="48"/>
    </row>
    <row r="485" customFormat="false" ht="32.35" hidden="false" customHeight="true" outlineLevel="0" collapsed="false">
      <c r="A485" s="30"/>
      <c r="B485" s="30"/>
      <c r="C485" s="49"/>
      <c r="D485" s="30"/>
      <c r="E485" s="30"/>
      <c r="F485" s="34"/>
      <c r="G485" s="50" t="s">
        <v>27</v>
      </c>
      <c r="H485" s="51" t="s">
        <v>41</v>
      </c>
      <c r="I485" s="51"/>
      <c r="J485" s="51"/>
      <c r="K485" s="25"/>
      <c r="L485" s="26" t="s">
        <v>42</v>
      </c>
      <c r="M485" s="27"/>
      <c r="N485" s="52"/>
      <c r="O485" s="26" t="s">
        <v>43</v>
      </c>
      <c r="P485" s="53"/>
      <c r="Q485" s="52"/>
      <c r="R485" s="26" t="s">
        <v>44</v>
      </c>
      <c r="S485" s="53"/>
      <c r="T485" s="51"/>
      <c r="U485" s="51"/>
      <c r="V485" s="51"/>
      <c r="W485" s="28"/>
      <c r="X485" s="26"/>
      <c r="Y485" s="54"/>
      <c r="Z485" s="28"/>
      <c r="AA485" s="26"/>
      <c r="AB485" s="54"/>
      <c r="AC485" s="25"/>
      <c r="AD485" s="26"/>
      <c r="AE485" s="27"/>
    </row>
    <row r="486" customFormat="false" ht="32.2" hidden="false" customHeight="true" outlineLevel="0" collapsed="false">
      <c r="A486" s="30"/>
      <c r="B486" s="30"/>
      <c r="C486" s="49"/>
      <c r="D486" s="30"/>
      <c r="E486" s="30"/>
      <c r="F486" s="34"/>
      <c r="G486" s="24" t="s">
        <v>107</v>
      </c>
      <c r="H486" s="35" t="n">
        <v>182580</v>
      </c>
      <c r="I486" s="36" t="s">
        <v>39</v>
      </c>
      <c r="J486" s="59" t="n">
        <v>9933</v>
      </c>
      <c r="K486" s="38" t="s">
        <v>599</v>
      </c>
      <c r="L486" s="39"/>
      <c r="M486" s="59"/>
      <c r="N486" s="38" t="s">
        <v>600</v>
      </c>
      <c r="O486" s="39"/>
      <c r="P486" s="37"/>
      <c r="Q486" s="35" t="n">
        <v>7162</v>
      </c>
      <c r="R486" s="60" t="s">
        <v>39</v>
      </c>
      <c r="S486" s="37" t="n">
        <v>286.9</v>
      </c>
      <c r="T486" s="35"/>
      <c r="U486" s="39"/>
      <c r="V486" s="37"/>
      <c r="W486" s="35"/>
      <c r="X486" s="39"/>
      <c r="Y486" s="37"/>
      <c r="Z486" s="35"/>
      <c r="AA486" s="39"/>
      <c r="AB486" s="37"/>
      <c r="AC486" s="47"/>
      <c r="AD486" s="36"/>
      <c r="AE486" s="48"/>
    </row>
    <row r="487" customFormat="false" ht="29.85" hidden="false" customHeight="true" outlineLevel="0" collapsed="false">
      <c r="A487" s="55"/>
      <c r="B487" s="55"/>
      <c r="C487" s="56"/>
      <c r="D487" s="55"/>
      <c r="E487" s="55"/>
      <c r="F487" s="57"/>
      <c r="G487" s="24" t="s">
        <v>111</v>
      </c>
      <c r="H487" s="123" t="str">
        <f aca="false">ROUND(H486*81/1000000,2)&amp;" ppm"</f>
        <v>14.79 ppm</v>
      </c>
      <c r="I487" s="36" t="s">
        <v>39</v>
      </c>
      <c r="J487" s="125" t="str">
        <f aca="false">ROUND(J486*81/1000000,2)&amp;" ppm"</f>
        <v>0.8 ppm</v>
      </c>
      <c r="K487" s="58"/>
      <c r="L487" s="39"/>
      <c r="M487" s="59"/>
      <c r="N487" s="40"/>
      <c r="O487" s="36"/>
      <c r="P487" s="42"/>
      <c r="Q487" s="123" t="str">
        <f aca="false">ROUND(Q486*246/1000,2)&amp;" ppb"</f>
        <v>1761.85 ppb</v>
      </c>
      <c r="R487" s="36" t="s">
        <v>39</v>
      </c>
      <c r="S487" s="125" t="str">
        <f aca="false">ROUND(S486*246/1000,2)&amp;" ppb"</f>
        <v>70.58 ppb</v>
      </c>
      <c r="T487" s="123"/>
      <c r="U487" s="39"/>
      <c r="V487" s="37"/>
      <c r="W487" s="45"/>
      <c r="X487" s="36"/>
      <c r="Y487" s="46"/>
      <c r="Z487" s="45"/>
      <c r="AA487" s="36"/>
      <c r="AB487" s="46"/>
      <c r="AC487" s="47"/>
      <c r="AD487" s="36"/>
      <c r="AE487" s="48"/>
    </row>
    <row r="488" customFormat="false" ht="34.3" hidden="false" customHeight="true" outlineLevel="0" collapsed="false">
      <c r="A488" s="139" t="s">
        <v>601</v>
      </c>
      <c r="B488" s="62"/>
      <c r="C488" s="136" t="s">
        <v>602</v>
      </c>
      <c r="D488" s="64" t="n">
        <v>6.854</v>
      </c>
      <c r="E488" s="94" t="n">
        <v>230705</v>
      </c>
      <c r="F488" s="66" t="n">
        <v>45112</v>
      </c>
      <c r="G488" s="67" t="s">
        <v>27</v>
      </c>
      <c r="H488" s="25"/>
      <c r="I488" s="26" t="s">
        <v>28</v>
      </c>
      <c r="J488" s="27"/>
      <c r="K488" s="25"/>
      <c r="L488" s="26" t="s">
        <v>29</v>
      </c>
      <c r="M488" s="27"/>
      <c r="N488" s="25"/>
      <c r="O488" s="26" t="s">
        <v>30</v>
      </c>
      <c r="P488" s="27"/>
      <c r="Q488" s="25"/>
      <c r="R488" s="26" t="s">
        <v>31</v>
      </c>
      <c r="S488" s="27"/>
      <c r="T488" s="28"/>
      <c r="U488" s="26" t="s">
        <v>32</v>
      </c>
      <c r="V488" s="27"/>
      <c r="W488" s="25"/>
      <c r="X488" s="26" t="s">
        <v>33</v>
      </c>
      <c r="Y488" s="27"/>
      <c r="Z488" s="25"/>
      <c r="AA488" s="26" t="s">
        <v>34</v>
      </c>
      <c r="AB488" s="27"/>
      <c r="AC488" s="29" t="s">
        <v>35</v>
      </c>
      <c r="AD488" s="29"/>
      <c r="AE488" s="29"/>
    </row>
    <row r="489" customFormat="false" ht="38.45" hidden="false" customHeight="true" outlineLevel="0" collapsed="false">
      <c r="A489" s="68" t="s">
        <v>603</v>
      </c>
      <c r="B489" s="68"/>
      <c r="C489" s="68"/>
      <c r="D489" s="68"/>
      <c r="E489" s="68"/>
      <c r="F489" s="71" t="n">
        <v>45119</v>
      </c>
      <c r="G489" s="67" t="s">
        <v>107</v>
      </c>
      <c r="H489" s="96" t="s">
        <v>604</v>
      </c>
      <c r="I489" s="73"/>
      <c r="J489" s="74"/>
      <c r="K489" s="96" t="s">
        <v>605</v>
      </c>
      <c r="L489" s="73"/>
      <c r="M489" s="74"/>
      <c r="N489" s="96" t="s">
        <v>606</v>
      </c>
      <c r="O489" s="73"/>
      <c r="P489" s="74"/>
      <c r="Q489" s="96" t="s">
        <v>607</v>
      </c>
      <c r="R489" s="73"/>
      <c r="S489" s="74"/>
      <c r="T489" s="72" t="n">
        <v>16861</v>
      </c>
      <c r="U489" s="73" t="s">
        <v>39</v>
      </c>
      <c r="V489" s="74" t="n">
        <v>970.7</v>
      </c>
      <c r="W489" s="72" t="n">
        <v>215.94</v>
      </c>
      <c r="X489" s="91" t="s">
        <v>39</v>
      </c>
      <c r="Y489" s="74" t="n">
        <v>19.42</v>
      </c>
      <c r="Z489" s="96" t="s">
        <v>608</v>
      </c>
      <c r="AA489" s="91"/>
      <c r="AB489" s="74"/>
      <c r="AC489" s="78"/>
      <c r="AD489" s="78"/>
      <c r="AE489" s="78"/>
    </row>
    <row r="490" customFormat="false" ht="33.75" hidden="false" customHeight="true" outlineLevel="0" collapsed="false">
      <c r="A490" s="68"/>
      <c r="B490" s="68"/>
      <c r="C490" s="68"/>
      <c r="D490" s="68"/>
      <c r="E490" s="68"/>
      <c r="F490" s="71"/>
      <c r="G490" s="67" t="s">
        <v>111</v>
      </c>
      <c r="H490" s="131" t="str">
        <f aca="false">"&lt;"&amp;ROUND(RIGHT(H489,LEN(H489)-1)*81/1000,2)&amp;" ppb"</f>
        <v>&lt;1.85 ppb</v>
      </c>
      <c r="I490" s="73"/>
      <c r="J490" s="80"/>
      <c r="K490" s="131" t="str">
        <f aca="false">"&lt;"&amp;ROUND(RIGHT(K489,LEN(K489)-1)*81/1000,2)&amp;" ppb"</f>
        <v>&lt;21.29 ppb</v>
      </c>
      <c r="L490" s="73"/>
      <c r="M490" s="80"/>
      <c r="N490" s="131" t="str">
        <f aca="false">"&lt;"&amp;ROUND(RIGHT(N489,LEN(N489)-1)*1760/1000,2)&amp;" ppb"</f>
        <v>&lt;18.37 ppb</v>
      </c>
      <c r="O490" s="73"/>
      <c r="P490" s="132"/>
      <c r="Q490" s="131" t="str">
        <f aca="false">"&lt;"&amp;ROUND(RIGHT(Q489,LEN(Q489)-1)*246/1000,2)&amp;" ppb"</f>
        <v>&lt;4.53 ppb</v>
      </c>
      <c r="R490" s="73"/>
      <c r="S490" s="132"/>
      <c r="T490" s="131" t="str">
        <f aca="false">ROUND(T489*32300/1000000,2)&amp;" ppm"</f>
        <v>544.61 ppm</v>
      </c>
      <c r="U490" s="73" t="s">
        <v>39</v>
      </c>
      <c r="V490" s="132" t="str">
        <f aca="false">ROUND(V489*32300/1000000,2)&amp;" ppm"</f>
        <v>31.35 ppm</v>
      </c>
      <c r="W490" s="79"/>
      <c r="X490" s="73"/>
      <c r="Y490" s="80"/>
      <c r="Z490" s="79"/>
      <c r="AA490" s="73"/>
      <c r="AB490" s="80"/>
      <c r="AC490" s="82"/>
      <c r="AD490" s="73"/>
      <c r="AE490" s="83"/>
    </row>
    <row r="491" customFormat="false" ht="32.35" hidden="false" customHeight="true" outlineLevel="0" collapsed="false">
      <c r="A491" s="68"/>
      <c r="B491" s="68"/>
      <c r="C491" s="84"/>
      <c r="D491" s="68"/>
      <c r="E491" s="68"/>
      <c r="F491" s="71"/>
      <c r="G491" s="85" t="s">
        <v>27</v>
      </c>
      <c r="H491" s="51" t="s">
        <v>41</v>
      </c>
      <c r="I491" s="51"/>
      <c r="J491" s="51"/>
      <c r="K491" s="25"/>
      <c r="L491" s="26" t="s">
        <v>42</v>
      </c>
      <c r="M491" s="27"/>
      <c r="N491" s="52"/>
      <c r="O491" s="26" t="s">
        <v>43</v>
      </c>
      <c r="P491" s="53"/>
      <c r="Q491" s="52"/>
      <c r="R491" s="26" t="s">
        <v>44</v>
      </c>
      <c r="S491" s="53"/>
      <c r="T491" s="51"/>
      <c r="U491" s="51"/>
      <c r="V491" s="51"/>
      <c r="W491" s="28"/>
      <c r="X491" s="26"/>
      <c r="Y491" s="54"/>
      <c r="Z491" s="28"/>
      <c r="AA491" s="26"/>
      <c r="AB491" s="54"/>
      <c r="AC491" s="25"/>
      <c r="AD491" s="26"/>
      <c r="AE491" s="27"/>
    </row>
    <row r="492" customFormat="false" ht="32.2" hidden="false" customHeight="true" outlineLevel="0" collapsed="false">
      <c r="A492" s="68"/>
      <c r="B492" s="68"/>
      <c r="C492" s="84"/>
      <c r="D492" s="68"/>
      <c r="E492" s="68"/>
      <c r="F492" s="71"/>
      <c r="G492" s="67" t="s">
        <v>107</v>
      </c>
      <c r="H492" s="96" t="s">
        <v>609</v>
      </c>
      <c r="I492" s="73"/>
      <c r="J492" s="90"/>
      <c r="K492" s="96" t="s">
        <v>610</v>
      </c>
      <c r="L492" s="91"/>
      <c r="M492" s="90"/>
      <c r="N492" s="96" t="s">
        <v>611</v>
      </c>
      <c r="O492" s="91"/>
      <c r="P492" s="74"/>
      <c r="Q492" s="96" t="s">
        <v>612</v>
      </c>
      <c r="R492" s="91"/>
      <c r="S492" s="74"/>
      <c r="T492" s="72"/>
      <c r="U492" s="91"/>
      <c r="V492" s="74"/>
      <c r="W492" s="72"/>
      <c r="X492" s="91"/>
      <c r="Y492" s="74"/>
      <c r="Z492" s="72"/>
      <c r="AA492" s="91"/>
      <c r="AB492" s="74"/>
      <c r="AC492" s="82"/>
      <c r="AD492" s="73"/>
      <c r="AE492" s="83"/>
    </row>
    <row r="493" customFormat="false" ht="29.85" hidden="false" customHeight="true" outlineLevel="0" collapsed="false">
      <c r="A493" s="86"/>
      <c r="B493" s="86"/>
      <c r="C493" s="87"/>
      <c r="D493" s="86"/>
      <c r="E493" s="86"/>
      <c r="F493" s="88"/>
      <c r="G493" s="67" t="s">
        <v>111</v>
      </c>
      <c r="H493" s="131" t="str">
        <f aca="false">"&lt;"&amp;ROUND(RIGHT(H492,LEN(H492)-1)*81/1000,2)&amp;" ppb"</f>
        <v>&lt;139.81 ppb</v>
      </c>
      <c r="I493" s="73"/>
      <c r="J493" s="80"/>
      <c r="K493" s="89"/>
      <c r="L493" s="91"/>
      <c r="M493" s="90"/>
      <c r="N493" s="75"/>
      <c r="O493" s="73"/>
      <c r="P493" s="77"/>
      <c r="Q493" s="131" t="str">
        <f aca="false">"&lt;"&amp;ROUND(RIGHT(Q492,LEN(Q492)-1)*246/1000,2)&amp;" ppb"</f>
        <v>&lt;10.68 ppb</v>
      </c>
      <c r="R493" s="73"/>
      <c r="S493" s="132"/>
      <c r="T493" s="131"/>
      <c r="U493" s="91"/>
      <c r="V493" s="74"/>
      <c r="W493" s="79"/>
      <c r="X493" s="73"/>
      <c r="Y493" s="80"/>
      <c r="Z493" s="79"/>
      <c r="AA493" s="73"/>
      <c r="AB493" s="80"/>
      <c r="AC493" s="82"/>
      <c r="AD493" s="73"/>
      <c r="AE493" s="83"/>
    </row>
    <row r="494" customFormat="false" ht="34.3" hidden="false" customHeight="true" outlineLevel="0" collapsed="false">
      <c r="A494" s="138" t="s">
        <v>613</v>
      </c>
      <c r="B494" s="20"/>
      <c r="C494" s="135" t="s">
        <v>614</v>
      </c>
      <c r="D494" s="21" t="n">
        <v>14.66</v>
      </c>
      <c r="E494" s="92" t="n">
        <v>23071204</v>
      </c>
      <c r="F494" s="23" t="n">
        <v>45119</v>
      </c>
      <c r="G494" s="24" t="s">
        <v>27</v>
      </c>
      <c r="H494" s="25"/>
      <c r="I494" s="26" t="s">
        <v>28</v>
      </c>
      <c r="J494" s="27"/>
      <c r="K494" s="25"/>
      <c r="L494" s="26" t="s">
        <v>29</v>
      </c>
      <c r="M494" s="27"/>
      <c r="N494" s="25"/>
      <c r="O494" s="26" t="s">
        <v>30</v>
      </c>
      <c r="P494" s="27"/>
      <c r="Q494" s="25"/>
      <c r="R494" s="26" t="s">
        <v>31</v>
      </c>
      <c r="S494" s="27"/>
      <c r="T494" s="28"/>
      <c r="U494" s="26" t="s">
        <v>32</v>
      </c>
      <c r="V494" s="27"/>
      <c r="W494" s="25"/>
      <c r="X494" s="26" t="s">
        <v>33</v>
      </c>
      <c r="Y494" s="27"/>
      <c r="Z494" s="25"/>
      <c r="AA494" s="26" t="s">
        <v>34</v>
      </c>
      <c r="AB494" s="27"/>
      <c r="AC494" s="29" t="s">
        <v>35</v>
      </c>
      <c r="AD494" s="29"/>
      <c r="AE494" s="29"/>
    </row>
    <row r="495" customFormat="false" ht="38.45" hidden="false" customHeight="true" outlineLevel="0" collapsed="false">
      <c r="A495" s="30" t="s">
        <v>615</v>
      </c>
      <c r="B495" s="30"/>
      <c r="C495" s="30"/>
      <c r="D495" s="30"/>
      <c r="E495" s="30"/>
      <c r="F495" s="34" t="n">
        <v>45134</v>
      </c>
      <c r="G495" s="24" t="s">
        <v>107</v>
      </c>
      <c r="H495" s="35" t="n">
        <v>51.14</v>
      </c>
      <c r="I495" s="36" t="s">
        <v>39</v>
      </c>
      <c r="J495" s="37" t="n">
        <v>7.574</v>
      </c>
      <c r="K495" s="38" t="s">
        <v>616</v>
      </c>
      <c r="L495" s="36"/>
      <c r="M495" s="37"/>
      <c r="N495" s="38" t="s">
        <v>617</v>
      </c>
      <c r="O495" s="36"/>
      <c r="P495" s="37"/>
      <c r="Q495" s="38" t="s">
        <v>618</v>
      </c>
      <c r="R495" s="36"/>
      <c r="S495" s="37"/>
      <c r="T495" s="35" t="n">
        <v>49.018</v>
      </c>
      <c r="U495" s="36" t="s">
        <v>39</v>
      </c>
      <c r="V495" s="37" t="n">
        <v>45.1</v>
      </c>
      <c r="W495" s="38" t="s">
        <v>619</v>
      </c>
      <c r="X495" s="39"/>
      <c r="Y495" s="37"/>
      <c r="Z495" s="38" t="s">
        <v>620</v>
      </c>
      <c r="AA495" s="39"/>
      <c r="AB495" s="37"/>
      <c r="AC495" s="43"/>
      <c r="AD495" s="43"/>
      <c r="AE495" s="43"/>
    </row>
    <row r="496" customFormat="false" ht="33.75" hidden="false" customHeight="true" outlineLevel="0" collapsed="false">
      <c r="A496" s="30"/>
      <c r="B496" s="30"/>
      <c r="C496" s="30"/>
      <c r="D496" s="30"/>
      <c r="E496" s="30"/>
      <c r="F496" s="34"/>
      <c r="G496" s="24" t="s">
        <v>111</v>
      </c>
      <c r="H496" s="123" t="str">
        <f aca="false">ROUND(H495*81/1000,2)&amp;" ppb"</f>
        <v>4.14 ppb</v>
      </c>
      <c r="I496" s="36" t="s">
        <v>39</v>
      </c>
      <c r="J496" s="125" t="str">
        <f aca="false">ROUND(J495*81/1000,2)&amp;" ppb"</f>
        <v>0.61 ppb</v>
      </c>
      <c r="K496" s="123" t="str">
        <f aca="false">"&lt;"&amp;ROUND(RIGHT(K495,LEN(K495)-1)*81/1000,2)&amp;" ppb"</f>
        <v>&lt;5.95 ppb</v>
      </c>
      <c r="L496" s="36"/>
      <c r="M496" s="46"/>
      <c r="N496" s="123" t="str">
        <f aca="false">"&lt;"&amp;ROUND(RIGHT(N495,LEN(N495)-1)*1760/1000,2)&amp;" ppb"</f>
        <v>&lt;7.53 ppb</v>
      </c>
      <c r="O496" s="36"/>
      <c r="P496" s="125"/>
      <c r="Q496" s="123" t="str">
        <f aca="false">"&lt;"&amp;ROUND(RIGHT(Q495,LEN(Q495)-1)*246/1000,2)&amp;" ppb"</f>
        <v>&lt;4.36 ppb</v>
      </c>
      <c r="R496" s="36"/>
      <c r="S496" s="125"/>
      <c r="T496" s="123" t="str">
        <f aca="false">ROUND(T495*32300/1000000,2)&amp;" ppm"</f>
        <v>1.58 ppm</v>
      </c>
      <c r="U496" s="36" t="s">
        <v>39</v>
      </c>
      <c r="V496" s="125" t="str">
        <f aca="false">ROUND(V495*32300/1000000,2)&amp;" ppm"</f>
        <v>1.46 ppm</v>
      </c>
      <c r="W496" s="45"/>
      <c r="X496" s="36"/>
      <c r="Y496" s="46"/>
      <c r="Z496" s="45"/>
      <c r="AA496" s="36"/>
      <c r="AB496" s="46"/>
      <c r="AC496" s="47"/>
      <c r="AD496" s="36"/>
      <c r="AE496" s="48"/>
    </row>
    <row r="497" customFormat="false" ht="32.35" hidden="false" customHeight="true" outlineLevel="0" collapsed="false">
      <c r="A497" s="30"/>
      <c r="B497" s="30"/>
      <c r="C497" s="49"/>
      <c r="D497" s="30"/>
      <c r="E497" s="30"/>
      <c r="F497" s="34"/>
      <c r="G497" s="50" t="s">
        <v>27</v>
      </c>
      <c r="H497" s="51" t="s">
        <v>41</v>
      </c>
      <c r="I497" s="51"/>
      <c r="J497" s="51"/>
      <c r="K497" s="25"/>
      <c r="L497" s="26" t="s">
        <v>42</v>
      </c>
      <c r="M497" s="27"/>
      <c r="N497" s="52"/>
      <c r="O497" s="26" t="s">
        <v>43</v>
      </c>
      <c r="P497" s="53"/>
      <c r="Q497" s="52"/>
      <c r="R497" s="26" t="s">
        <v>44</v>
      </c>
      <c r="S497" s="53"/>
      <c r="T497" s="51"/>
      <c r="U497" s="51"/>
      <c r="V497" s="51"/>
      <c r="W497" s="28"/>
      <c r="X497" s="26"/>
      <c r="Y497" s="54"/>
      <c r="Z497" s="28"/>
      <c r="AA497" s="26"/>
      <c r="AB497" s="54"/>
      <c r="AC497" s="25"/>
      <c r="AD497" s="26"/>
      <c r="AE497" s="27"/>
    </row>
    <row r="498" customFormat="false" ht="32.2" hidden="false" customHeight="true" outlineLevel="0" collapsed="false">
      <c r="A498" s="30"/>
      <c r="B498" s="30"/>
      <c r="C498" s="49"/>
      <c r="D498" s="30"/>
      <c r="E498" s="30"/>
      <c r="F498" s="34"/>
      <c r="G498" s="24" t="s">
        <v>107</v>
      </c>
      <c r="H498" s="38" t="s">
        <v>621</v>
      </c>
      <c r="I498" s="36"/>
      <c r="J498" s="59"/>
      <c r="K498" s="35" t="n">
        <v>46.297</v>
      </c>
      <c r="L498" s="60" t="s">
        <v>39</v>
      </c>
      <c r="M498" s="37" t="n">
        <v>43.33</v>
      </c>
      <c r="N498" s="38" t="s">
        <v>622</v>
      </c>
      <c r="O498" s="39"/>
      <c r="P498" s="37"/>
      <c r="Q498" s="35" t="n">
        <v>16.41</v>
      </c>
      <c r="R498" s="60" t="s">
        <v>39</v>
      </c>
      <c r="S498" s="37" t="n">
        <v>12.3</v>
      </c>
      <c r="T498" s="35"/>
      <c r="U498" s="39"/>
      <c r="V498" s="37"/>
      <c r="W498" s="35"/>
      <c r="X498" s="39"/>
      <c r="Y498" s="37"/>
      <c r="Z498" s="35"/>
      <c r="AA498" s="39"/>
      <c r="AB498" s="37"/>
      <c r="AC498" s="47"/>
      <c r="AD498" s="36"/>
      <c r="AE498" s="48"/>
    </row>
    <row r="499" customFormat="false" ht="29.85" hidden="false" customHeight="true" outlineLevel="0" collapsed="false">
      <c r="A499" s="55"/>
      <c r="B499" s="55"/>
      <c r="C499" s="56"/>
      <c r="D499" s="55"/>
      <c r="E499" s="55"/>
      <c r="F499" s="57"/>
      <c r="G499" s="24" t="s">
        <v>111</v>
      </c>
      <c r="H499" s="123" t="str">
        <f aca="false">"&lt;"&amp;ROUND(RIGHT(H498,LEN(H498)-1)*81/1000,2)&amp;" ppb"</f>
        <v>&lt;116.24 ppb</v>
      </c>
      <c r="I499" s="36"/>
      <c r="J499" s="46"/>
      <c r="K499" s="58"/>
      <c r="L499" s="39"/>
      <c r="M499" s="59"/>
      <c r="N499" s="40"/>
      <c r="O499" s="36"/>
      <c r="P499" s="42"/>
      <c r="Q499" s="123" t="str">
        <f aca="false">ROUND(Q498*246/1000,2)&amp;" ppb"</f>
        <v>4.04 ppb</v>
      </c>
      <c r="R499" s="36" t="s">
        <v>39</v>
      </c>
      <c r="S499" s="125" t="str">
        <f aca="false">ROUND(S498*246/1000,2)&amp;" ppb"</f>
        <v>3.03 ppb</v>
      </c>
      <c r="T499" s="123"/>
      <c r="U499" s="39"/>
      <c r="V499" s="37"/>
      <c r="W499" s="45"/>
      <c r="X499" s="36"/>
      <c r="Y499" s="46"/>
      <c r="Z499" s="45"/>
      <c r="AA499" s="36"/>
      <c r="AB499" s="46"/>
      <c r="AC499" s="47"/>
      <c r="AD499" s="36"/>
      <c r="AE499" s="48"/>
    </row>
    <row r="500" customFormat="false" ht="26.95" hidden="false" customHeight="true" outlineLevel="0" collapsed="false">
      <c r="A500" s="111" t="s">
        <v>623</v>
      </c>
      <c r="B500" s="111"/>
      <c r="C500" s="112"/>
      <c r="D500" s="112"/>
      <c r="E500" s="112"/>
      <c r="F500" s="113"/>
      <c r="G500" s="112"/>
      <c r="H500" s="112"/>
      <c r="I500" s="112"/>
      <c r="J500" s="112"/>
      <c r="K500" s="112"/>
      <c r="L500" s="112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  <c r="Z500" s="112"/>
      <c r="AA500" s="112"/>
      <c r="AB500" s="112"/>
      <c r="AC500" s="112"/>
      <c r="AD500" s="112"/>
      <c r="AE500" s="114"/>
    </row>
    <row r="501" customFormat="false" ht="38.05" hidden="false" customHeight="true" outlineLevel="0" collapsed="false">
      <c r="A501" s="13" t="s">
        <v>19</v>
      </c>
      <c r="B501" s="13" t="s">
        <v>20</v>
      </c>
      <c r="C501" s="13" t="s">
        <v>21</v>
      </c>
      <c r="D501" s="13" t="s">
        <v>22</v>
      </c>
      <c r="E501" s="13" t="s">
        <v>23</v>
      </c>
      <c r="F501" s="14" t="s">
        <v>24</v>
      </c>
      <c r="G501" s="13"/>
      <c r="H501" s="15"/>
      <c r="I501" s="16"/>
      <c r="J501" s="17"/>
      <c r="K501" s="15"/>
      <c r="L501" s="16"/>
      <c r="M501" s="17"/>
      <c r="N501" s="15"/>
      <c r="O501" s="16"/>
      <c r="P501" s="17"/>
      <c r="Q501" s="15"/>
      <c r="R501" s="16"/>
      <c r="S501" s="17"/>
      <c r="T501" s="18"/>
      <c r="U501" s="16"/>
      <c r="V501" s="17"/>
      <c r="W501" s="15"/>
      <c r="X501" s="16"/>
      <c r="Y501" s="17"/>
      <c r="Z501" s="15"/>
      <c r="AA501" s="16"/>
      <c r="AB501" s="17"/>
      <c r="AC501" s="19"/>
      <c r="AD501" s="19"/>
      <c r="AE501" s="19"/>
    </row>
    <row r="502" customFormat="false" ht="34.3" hidden="false" customHeight="true" outlineLevel="0" collapsed="false">
      <c r="A502" s="138" t="s">
        <v>624</v>
      </c>
      <c r="B502" s="168"/>
      <c r="C502" s="135" t="s">
        <v>625</v>
      </c>
      <c r="D502" s="21" t="n">
        <v>7.458</v>
      </c>
      <c r="E502" s="143" t="n">
        <v>240305</v>
      </c>
      <c r="F502" s="23" t="n">
        <v>45356</v>
      </c>
      <c r="G502" s="24" t="s">
        <v>27</v>
      </c>
      <c r="H502" s="25"/>
      <c r="I502" s="26" t="s">
        <v>28</v>
      </c>
      <c r="J502" s="27"/>
      <c r="K502" s="25"/>
      <c r="L502" s="26" t="s">
        <v>29</v>
      </c>
      <c r="M502" s="27"/>
      <c r="N502" s="25"/>
      <c r="O502" s="26" t="s">
        <v>30</v>
      </c>
      <c r="P502" s="27"/>
      <c r="Q502" s="25"/>
      <c r="R502" s="26" t="s">
        <v>31</v>
      </c>
      <c r="S502" s="27"/>
      <c r="T502" s="28"/>
      <c r="U502" s="26" t="s">
        <v>32</v>
      </c>
      <c r="V502" s="27"/>
      <c r="W502" s="25"/>
      <c r="X502" s="26" t="s">
        <v>33</v>
      </c>
      <c r="Y502" s="27"/>
      <c r="Z502" s="25"/>
      <c r="AA502" s="26" t="s">
        <v>34</v>
      </c>
      <c r="AB502" s="27"/>
      <c r="AC502" s="29" t="s">
        <v>35</v>
      </c>
      <c r="AD502" s="29"/>
      <c r="AE502" s="29"/>
    </row>
    <row r="503" customFormat="false" ht="38.45" hidden="false" customHeight="true" outlineLevel="0" collapsed="false">
      <c r="A503" s="30" t="s">
        <v>626</v>
      </c>
      <c r="B503" s="30"/>
      <c r="C503" s="30"/>
      <c r="D503" s="30"/>
      <c r="E503" s="30"/>
      <c r="F503" s="34" t="n">
        <v>45366</v>
      </c>
      <c r="G503" s="24" t="s">
        <v>107</v>
      </c>
      <c r="H503" s="35" t="s">
        <v>627</v>
      </c>
      <c r="I503" s="144"/>
      <c r="J503" s="37"/>
      <c r="K503" s="38" t="s">
        <v>628</v>
      </c>
      <c r="L503" s="144"/>
      <c r="M503" s="37"/>
      <c r="N503" s="38" t="s">
        <v>629</v>
      </c>
      <c r="O503" s="144"/>
      <c r="P503" s="37"/>
      <c r="Q503" s="35" t="n">
        <v>45.3</v>
      </c>
      <c r="R503" s="36" t="s">
        <v>39</v>
      </c>
      <c r="S503" s="37" t="n">
        <v>8.845</v>
      </c>
      <c r="T503" s="35" t="n">
        <v>377.53</v>
      </c>
      <c r="U503" s="36" t="s">
        <v>39</v>
      </c>
      <c r="V503" s="37" t="n">
        <v>71.26</v>
      </c>
      <c r="W503" s="38" t="s">
        <v>630</v>
      </c>
      <c r="X503" s="39"/>
      <c r="Y503" s="37"/>
      <c r="Z503" s="38" t="s">
        <v>631</v>
      </c>
      <c r="AA503" s="39"/>
      <c r="AB503" s="37"/>
      <c r="AC503" s="43"/>
      <c r="AD503" s="43"/>
      <c r="AE503" s="43"/>
    </row>
    <row r="504" customFormat="false" ht="33.75" hidden="false" customHeight="true" outlineLevel="0" collapsed="false">
      <c r="A504" s="30"/>
      <c r="B504" s="30"/>
      <c r="C504" s="30"/>
      <c r="D504" s="30"/>
      <c r="E504" s="30"/>
      <c r="F504" s="34"/>
      <c r="G504" s="24" t="s">
        <v>111</v>
      </c>
      <c r="H504" s="123" t="str">
        <f aca="false">"&lt;"&amp;ROUND(RIGHT(H503,LEN(H503)-1)*81/1000,2)&amp;" ppb"</f>
        <v>&lt;0.75 ppb</v>
      </c>
      <c r="I504" s="144"/>
      <c r="J504" s="46"/>
      <c r="K504" s="123" t="str">
        <f aca="false">"&lt;"&amp;ROUND(RIGHT(K503,LEN(K503)-1)*81/1000,2)&amp;" ppb"</f>
        <v>&lt;10.63 ppb</v>
      </c>
      <c r="L504" s="144"/>
      <c r="M504" s="46"/>
      <c r="N504" s="123" t="str">
        <f aca="false">"&lt;"&amp;ROUND(RIGHT(N503,LEN(N503)-1)*1760/1000,2)&amp;" ppb"</f>
        <v>&lt;6.64 ppb</v>
      </c>
      <c r="O504" s="144"/>
      <c r="P504" s="125"/>
      <c r="Q504" s="123" t="str">
        <f aca="false">ROUND(Q503*246/1000,2)&amp;" ppb"</f>
        <v>11.14 ppb</v>
      </c>
      <c r="R504" s="36" t="s">
        <v>39</v>
      </c>
      <c r="S504" s="125" t="str">
        <f aca="false">ROUND(S503*246/1000,2)&amp;" ppb"</f>
        <v>2.18 ppb</v>
      </c>
      <c r="T504" s="123" t="str">
        <f aca="false">ROUND(T503*32300/1000000,2)&amp;" ppm"</f>
        <v>12.19 ppm</v>
      </c>
      <c r="U504" s="36" t="s">
        <v>39</v>
      </c>
      <c r="V504" s="125" t="str">
        <f aca="false">ROUND(V503*32300/1000000,2)&amp;" ppm"</f>
        <v>2.3 ppm</v>
      </c>
      <c r="W504" s="45"/>
      <c r="X504" s="144"/>
      <c r="Y504" s="46"/>
      <c r="Z504" s="45"/>
      <c r="AA504" s="144"/>
      <c r="AB504" s="46"/>
      <c r="AC504" s="47"/>
      <c r="AD504" s="144"/>
      <c r="AE504" s="48"/>
    </row>
    <row r="505" customFormat="false" ht="32.35" hidden="false" customHeight="true" outlineLevel="0" collapsed="false">
      <c r="A505" s="30"/>
      <c r="B505" s="30"/>
      <c r="C505" s="49"/>
      <c r="D505" s="30"/>
      <c r="E505" s="30"/>
      <c r="F505" s="34"/>
      <c r="G505" s="50" t="s">
        <v>27</v>
      </c>
      <c r="H505" s="51" t="s">
        <v>41</v>
      </c>
      <c r="I505" s="51"/>
      <c r="J505" s="51"/>
      <c r="K505" s="25"/>
      <c r="L505" s="26" t="s">
        <v>42</v>
      </c>
      <c r="M505" s="27"/>
      <c r="N505" s="52"/>
      <c r="O505" s="26" t="s">
        <v>43</v>
      </c>
      <c r="P505" s="53"/>
      <c r="Q505" s="52"/>
      <c r="R505" s="26" t="s">
        <v>44</v>
      </c>
      <c r="S505" s="53"/>
      <c r="T505" s="51"/>
      <c r="U505" s="51"/>
      <c r="V505" s="51"/>
      <c r="W505" s="28"/>
      <c r="X505" s="26"/>
      <c r="Y505" s="54"/>
      <c r="Z505" s="28"/>
      <c r="AA505" s="26"/>
      <c r="AB505" s="54"/>
      <c r="AC505" s="25"/>
      <c r="AD505" s="26"/>
      <c r="AE505" s="27"/>
    </row>
    <row r="506" customFormat="false" ht="32.2" hidden="false" customHeight="true" outlineLevel="0" collapsed="false">
      <c r="A506" s="30"/>
      <c r="B506" s="30"/>
      <c r="C506" s="49"/>
      <c r="D506" s="30"/>
      <c r="E506" s="30"/>
      <c r="F506" s="34"/>
      <c r="G506" s="24" t="s">
        <v>107</v>
      </c>
      <c r="H506" s="38" t="s">
        <v>632</v>
      </c>
      <c r="I506" s="144"/>
      <c r="J506" s="59"/>
      <c r="K506" s="35" t="n">
        <v>46.145</v>
      </c>
      <c r="L506" s="60" t="s">
        <v>39</v>
      </c>
      <c r="M506" s="37" t="n">
        <v>41.92</v>
      </c>
      <c r="N506" s="38" t="s">
        <v>633</v>
      </c>
      <c r="O506" s="39"/>
      <c r="P506" s="37"/>
      <c r="Q506" s="35" t="n">
        <v>12.45</v>
      </c>
      <c r="R506" s="60" t="s">
        <v>39</v>
      </c>
      <c r="S506" s="37" t="n">
        <v>12.88</v>
      </c>
      <c r="T506" s="35"/>
      <c r="U506" s="39"/>
      <c r="V506" s="37"/>
      <c r="W506" s="35"/>
      <c r="X506" s="39"/>
      <c r="Y506" s="37"/>
      <c r="Z506" s="35"/>
      <c r="AA506" s="39"/>
      <c r="AB506" s="37"/>
      <c r="AC506" s="47"/>
      <c r="AD506" s="144"/>
      <c r="AE506" s="48"/>
    </row>
    <row r="507" customFormat="false" ht="29.85" hidden="false" customHeight="true" outlineLevel="0" collapsed="false">
      <c r="A507" s="55"/>
      <c r="B507" s="55"/>
      <c r="C507" s="56"/>
      <c r="D507" s="55"/>
      <c r="E507" s="55"/>
      <c r="F507" s="57"/>
      <c r="G507" s="24" t="s">
        <v>111</v>
      </c>
      <c r="H507" s="123" t="str">
        <f aca="false">"&lt;"&amp;ROUND(RIGHT(H506,LEN(H506)-1)*81/1000,2)&amp;" ppb"</f>
        <v>&lt;25.37 ppb</v>
      </c>
      <c r="I507" s="144"/>
      <c r="J507" s="46"/>
      <c r="K507" s="58"/>
      <c r="L507" s="39"/>
      <c r="M507" s="59"/>
      <c r="N507" s="40"/>
      <c r="O507" s="144"/>
      <c r="P507" s="42"/>
      <c r="Q507" s="123" t="str">
        <f aca="false">ROUND(Q506*246/1000,2)&amp;" ppb"</f>
        <v>3.06 ppb</v>
      </c>
      <c r="R507" s="36" t="s">
        <v>39</v>
      </c>
      <c r="S507" s="125" t="str">
        <f aca="false">ROUND(S506*246/1000,2)&amp;" ppb"</f>
        <v>3.17 ppb</v>
      </c>
      <c r="T507" s="123"/>
      <c r="U507" s="39"/>
      <c r="V507" s="37"/>
      <c r="W507" s="45"/>
      <c r="X507" s="144"/>
      <c r="Y507" s="46"/>
      <c r="Z507" s="45"/>
      <c r="AA507" s="144"/>
      <c r="AB507" s="46"/>
      <c r="AC507" s="47"/>
      <c r="AD507" s="144"/>
      <c r="AE507" s="48"/>
    </row>
    <row r="508" customFormat="false" ht="34.3" hidden="false" customHeight="true" outlineLevel="0" collapsed="false">
      <c r="A508" s="139" t="s">
        <v>634</v>
      </c>
      <c r="B508" s="101"/>
      <c r="C508" s="169" t="s">
        <v>635</v>
      </c>
      <c r="D508" s="64" t="n">
        <v>9.854</v>
      </c>
      <c r="E508" s="94" t="n">
        <v>240920</v>
      </c>
      <c r="F508" s="66" t="n">
        <v>45555</v>
      </c>
      <c r="G508" s="67" t="s">
        <v>27</v>
      </c>
      <c r="H508" s="25"/>
      <c r="I508" s="26" t="s">
        <v>28</v>
      </c>
      <c r="J508" s="27"/>
      <c r="K508" s="25"/>
      <c r="L508" s="26" t="s">
        <v>29</v>
      </c>
      <c r="M508" s="27"/>
      <c r="N508" s="25"/>
      <c r="O508" s="26" t="s">
        <v>30</v>
      </c>
      <c r="P508" s="27"/>
      <c r="Q508" s="25"/>
      <c r="R508" s="26" t="s">
        <v>31</v>
      </c>
      <c r="S508" s="27"/>
      <c r="T508" s="28"/>
      <c r="U508" s="26" t="s">
        <v>32</v>
      </c>
      <c r="V508" s="27"/>
      <c r="W508" s="25"/>
      <c r="X508" s="26" t="s">
        <v>33</v>
      </c>
      <c r="Y508" s="27"/>
      <c r="Z508" s="25"/>
      <c r="AA508" s="26" t="s">
        <v>34</v>
      </c>
      <c r="AB508" s="27"/>
      <c r="AC508" s="29" t="s">
        <v>35</v>
      </c>
      <c r="AD508" s="29"/>
      <c r="AE508" s="29"/>
    </row>
    <row r="509" customFormat="false" ht="33.75" hidden="false" customHeight="true" outlineLevel="0" collapsed="false">
      <c r="A509" s="170" t="s">
        <v>636</v>
      </c>
      <c r="B509" s="170"/>
      <c r="C509" s="170"/>
      <c r="D509" s="170"/>
      <c r="E509" s="170"/>
      <c r="F509" s="71" t="n">
        <v>45565</v>
      </c>
      <c r="G509" s="67" t="s">
        <v>107</v>
      </c>
      <c r="H509" s="72" t="s">
        <v>91</v>
      </c>
      <c r="I509" s="147"/>
      <c r="J509" s="74"/>
      <c r="K509" s="72" t="s">
        <v>637</v>
      </c>
      <c r="L509" s="147"/>
      <c r="M509" s="74"/>
      <c r="N509" s="72" t="s">
        <v>374</v>
      </c>
      <c r="O509" s="147"/>
      <c r="P509" s="74"/>
      <c r="Q509" s="72" t="n">
        <v>3.379</v>
      </c>
      <c r="R509" s="147" t="s">
        <v>39</v>
      </c>
      <c r="S509" s="74" t="n">
        <v>0.667</v>
      </c>
      <c r="T509" s="72" t="n">
        <v>5.0537</v>
      </c>
      <c r="U509" s="147" t="s">
        <v>39</v>
      </c>
      <c r="V509" s="74" t="n">
        <v>2.944</v>
      </c>
      <c r="W509" s="72" t="s">
        <v>638</v>
      </c>
      <c r="X509" s="164"/>
      <c r="Y509" s="74"/>
      <c r="Z509" s="72" t="n">
        <v>4.85</v>
      </c>
      <c r="AA509" s="164" t="s">
        <v>39</v>
      </c>
      <c r="AB509" s="74" t="n">
        <v>0.409</v>
      </c>
      <c r="AC509" s="78"/>
      <c r="AD509" s="78"/>
      <c r="AE509" s="78"/>
    </row>
    <row r="510" customFormat="false" ht="31.4" hidden="false" customHeight="true" outlineLevel="0" collapsed="false">
      <c r="A510" s="170"/>
      <c r="B510" s="170"/>
      <c r="C510" s="170"/>
      <c r="D510" s="170"/>
      <c r="E510" s="68"/>
      <c r="F510" s="71"/>
      <c r="G510" s="67" t="s">
        <v>111</v>
      </c>
      <c r="H510" s="131" t="str">
        <f aca="false">"&lt;"&amp;ROUND(RIGHT(H509,LEN(H509)-1)*81/1,2)&amp;" ppt"</f>
        <v>&lt;13.77 ppt</v>
      </c>
      <c r="I510" s="147"/>
      <c r="J510" s="80"/>
      <c r="K510" s="131" t="str">
        <f aca="false">"&lt;"&amp;ROUND(RIGHT(K509,LEN(K509)-1)*81/1000,2)&amp;" ppb"</f>
        <v>&lt;2.43 ppb</v>
      </c>
      <c r="L510" s="147"/>
      <c r="M510" s="80"/>
      <c r="N510" s="131" t="str">
        <f aca="false">"&lt;"&amp;ROUND(RIGHT(N509,LEN(N509)-1)*1760/1000,2)&amp;" ppb"</f>
        <v>&lt;0.55 ppb</v>
      </c>
      <c r="O510" s="147"/>
      <c r="P510" s="132"/>
      <c r="Q510" s="131" t="str">
        <f aca="false">ROUND(Q509*246/1000,2)&amp;" ppb"</f>
        <v>0.83 ppb</v>
      </c>
      <c r="R510" s="73" t="s">
        <v>39</v>
      </c>
      <c r="S510" s="132" t="str">
        <f aca="false">ROUND(S509*246/1000,2)&amp;" ppb"</f>
        <v>0.16 ppb</v>
      </c>
      <c r="T510" s="131" t="str">
        <f aca="false">ROUND(T509*32300/1000,2)&amp;" ppb"</f>
        <v>163.23 ppb</v>
      </c>
      <c r="U510" s="73" t="s">
        <v>39</v>
      </c>
      <c r="V510" s="132" t="str">
        <f aca="false">ROUND(V509*32300/1000,2)&amp;" ppb"</f>
        <v>95.09 ppb</v>
      </c>
      <c r="W510" s="79"/>
      <c r="X510" s="147"/>
      <c r="Y510" s="80"/>
      <c r="Z510" s="79"/>
      <c r="AA510" s="147"/>
      <c r="AB510" s="80"/>
      <c r="AC510" s="82"/>
      <c r="AD510" s="147"/>
      <c r="AE510" s="83"/>
    </row>
    <row r="511" customFormat="false" ht="32.35" hidden="false" customHeight="true" outlineLevel="0" collapsed="false">
      <c r="A511" s="170"/>
      <c r="B511" s="170"/>
      <c r="C511" s="84"/>
      <c r="D511" s="170"/>
      <c r="E511" s="170"/>
      <c r="F511" s="71"/>
      <c r="G511" s="85" t="s">
        <v>27</v>
      </c>
      <c r="H511" s="51" t="s">
        <v>41</v>
      </c>
      <c r="I511" s="51"/>
      <c r="J511" s="51"/>
      <c r="K511" s="25"/>
      <c r="L511" s="26" t="s">
        <v>42</v>
      </c>
      <c r="M511" s="27"/>
      <c r="N511" s="52"/>
      <c r="O511" s="26" t="s">
        <v>43</v>
      </c>
      <c r="P511" s="53"/>
      <c r="Q511" s="52"/>
      <c r="R511" s="26" t="s">
        <v>44</v>
      </c>
      <c r="S511" s="53"/>
      <c r="T511" s="51" t="s">
        <v>485</v>
      </c>
      <c r="U511" s="51"/>
      <c r="V511" s="51"/>
      <c r="W511" s="28"/>
      <c r="X511" s="26" t="s">
        <v>381</v>
      </c>
      <c r="Y511" s="54"/>
      <c r="Z511" s="28"/>
      <c r="AA511" s="26"/>
      <c r="AB511" s="54"/>
      <c r="AC511" s="25"/>
      <c r="AD511" s="26"/>
      <c r="AE511" s="27"/>
    </row>
    <row r="512" customFormat="false" ht="25.9" hidden="false" customHeight="true" outlineLevel="0" collapsed="false">
      <c r="A512" s="170"/>
      <c r="B512" s="170"/>
      <c r="C512" s="84"/>
      <c r="D512" s="170"/>
      <c r="E512" s="170"/>
      <c r="F512" s="71"/>
      <c r="G512" s="67" t="s">
        <v>107</v>
      </c>
      <c r="H512" s="89" t="s">
        <v>639</v>
      </c>
      <c r="I512" s="147"/>
      <c r="J512" s="90"/>
      <c r="K512" s="72" t="s">
        <v>640</v>
      </c>
      <c r="L512" s="164"/>
      <c r="M512" s="90"/>
      <c r="N512" s="72" t="n">
        <v>3.0396</v>
      </c>
      <c r="O512" s="164" t="s">
        <v>39</v>
      </c>
      <c r="P512" s="74" t="n">
        <v>0.4315</v>
      </c>
      <c r="Q512" s="72" t="n">
        <v>0.9504</v>
      </c>
      <c r="R512" s="164" t="s">
        <v>39</v>
      </c>
      <c r="S512" s="74" t="n">
        <v>0.9213</v>
      </c>
      <c r="T512" s="72" t="n">
        <v>1.15</v>
      </c>
      <c r="U512" s="164" t="s">
        <v>39</v>
      </c>
      <c r="V512" s="74" t="n">
        <v>1.416</v>
      </c>
      <c r="W512" s="72" t="n">
        <v>0.41339</v>
      </c>
      <c r="X512" s="164" t="s">
        <v>39</v>
      </c>
      <c r="Y512" s="74" t="n">
        <v>0.2227</v>
      </c>
      <c r="Z512" s="72"/>
      <c r="AA512" s="164"/>
      <c r="AB512" s="74"/>
      <c r="AC512" s="82"/>
      <c r="AD512" s="147"/>
      <c r="AE512" s="83"/>
    </row>
    <row r="513" customFormat="false" ht="29.85" hidden="false" customHeight="true" outlineLevel="0" collapsed="false">
      <c r="A513" s="86"/>
      <c r="B513" s="86"/>
      <c r="C513" s="87"/>
      <c r="D513" s="86"/>
      <c r="E513" s="86"/>
      <c r="F513" s="88"/>
      <c r="G513" s="67" t="s">
        <v>111</v>
      </c>
      <c r="H513" s="131" t="str">
        <f aca="false">"&lt;"&amp;ROUND(RIGHT(H512,LEN(H512)-1)*81/1000,2)&amp;" ppb"</f>
        <v>&lt;85.7 ppb</v>
      </c>
      <c r="I513" s="147"/>
      <c r="J513" s="80"/>
      <c r="K513" s="89"/>
      <c r="L513" s="164"/>
      <c r="M513" s="90"/>
      <c r="N513" s="75"/>
      <c r="O513" s="147"/>
      <c r="P513" s="77"/>
      <c r="Q513" s="131" t="str">
        <f aca="false">ROUND(Q512*246/1000,2)&amp;" ppb"</f>
        <v>0.23 ppb</v>
      </c>
      <c r="R513" s="73" t="s">
        <v>39</v>
      </c>
      <c r="S513" s="132" t="str">
        <f aca="false">ROUND(S512*246/1000,2)&amp;" ppb"</f>
        <v>0.23 ppb</v>
      </c>
      <c r="T513" s="131"/>
      <c r="U513" s="164"/>
      <c r="V513" s="74"/>
      <c r="W513" s="79"/>
      <c r="X513" s="147"/>
      <c r="Y513" s="80"/>
      <c r="Z513" s="79"/>
      <c r="AA513" s="147"/>
      <c r="AB513" s="80"/>
      <c r="AC513" s="82"/>
      <c r="AD513" s="147"/>
      <c r="AE513" s="83"/>
    </row>
    <row r="514" customFormat="false" ht="34.3" hidden="false" customHeight="true" outlineLevel="0" collapsed="false">
      <c r="A514" s="138" t="s">
        <v>641</v>
      </c>
      <c r="B514" s="168"/>
      <c r="C514" s="135" t="s">
        <v>642</v>
      </c>
      <c r="D514" s="21" t="n">
        <v>5.271</v>
      </c>
      <c r="E514" s="143" t="n">
        <v>241002</v>
      </c>
      <c r="F514" s="23" t="n">
        <v>45567</v>
      </c>
      <c r="G514" s="24" t="s">
        <v>27</v>
      </c>
      <c r="H514" s="25"/>
      <c r="I514" s="26" t="s">
        <v>28</v>
      </c>
      <c r="J514" s="27"/>
      <c r="K514" s="25"/>
      <c r="L514" s="26" t="s">
        <v>29</v>
      </c>
      <c r="M514" s="27"/>
      <c r="N514" s="25"/>
      <c r="O514" s="26" t="s">
        <v>30</v>
      </c>
      <c r="P514" s="27"/>
      <c r="Q514" s="25"/>
      <c r="R514" s="26" t="s">
        <v>31</v>
      </c>
      <c r="S514" s="27"/>
      <c r="T514" s="28"/>
      <c r="U514" s="26" t="s">
        <v>32</v>
      </c>
      <c r="V514" s="27"/>
      <c r="W514" s="25"/>
      <c r="X514" s="26" t="s">
        <v>33</v>
      </c>
      <c r="Y514" s="27"/>
      <c r="Z514" s="25"/>
      <c r="AA514" s="26" t="s">
        <v>34</v>
      </c>
      <c r="AB514" s="27"/>
      <c r="AC514" s="29" t="s">
        <v>35</v>
      </c>
      <c r="AD514" s="29"/>
      <c r="AE514" s="29"/>
    </row>
    <row r="515" customFormat="false" ht="38.45" hidden="false" customHeight="true" outlineLevel="0" collapsed="false">
      <c r="A515" s="30" t="s">
        <v>643</v>
      </c>
      <c r="B515" s="30"/>
      <c r="C515" s="30"/>
      <c r="D515" s="30"/>
      <c r="E515" s="30"/>
      <c r="F515" s="34" t="n">
        <v>45574</v>
      </c>
      <c r="G515" s="24" t="s">
        <v>107</v>
      </c>
      <c r="H515" s="35" t="s">
        <v>644</v>
      </c>
      <c r="I515" s="144"/>
      <c r="J515" s="37"/>
      <c r="K515" s="38" t="s">
        <v>645</v>
      </c>
      <c r="L515" s="144"/>
      <c r="M515" s="37"/>
      <c r="N515" s="38" t="s">
        <v>66</v>
      </c>
      <c r="O515" s="144"/>
      <c r="P515" s="37"/>
      <c r="Q515" s="35" t="n">
        <v>5.481</v>
      </c>
      <c r="R515" s="36" t="s">
        <v>39</v>
      </c>
      <c r="S515" s="37" t="n">
        <v>1.153</v>
      </c>
      <c r="T515" s="35" t="n">
        <v>11.873</v>
      </c>
      <c r="U515" s="36" t="s">
        <v>39</v>
      </c>
      <c r="V515" s="37" t="n">
        <v>4.952</v>
      </c>
      <c r="W515" s="38" t="n">
        <v>0.46891</v>
      </c>
      <c r="X515" s="39" t="s">
        <v>39</v>
      </c>
      <c r="Y515" s="37" t="n">
        <v>0.465</v>
      </c>
      <c r="Z515" s="38" t="n">
        <v>6.226</v>
      </c>
      <c r="AA515" s="39" t="s">
        <v>39</v>
      </c>
      <c r="AB515" s="37" t="n">
        <v>0.6681</v>
      </c>
      <c r="AC515" s="43"/>
      <c r="AD515" s="43"/>
      <c r="AE515" s="43"/>
    </row>
    <row r="516" customFormat="false" ht="33.75" hidden="false" customHeight="true" outlineLevel="0" collapsed="false">
      <c r="A516" s="30"/>
      <c r="B516" s="30"/>
      <c r="C516" s="30"/>
      <c r="D516" s="30"/>
      <c r="E516" s="30"/>
      <c r="F516" s="34"/>
      <c r="G516" s="24" t="s">
        <v>111</v>
      </c>
      <c r="H516" s="123" t="str">
        <f aca="false">"&lt;"&amp;ROUND(RIGHT(H515,LEN(H515)-1)*81/1000,2)&amp;" ppb"</f>
        <v>&lt;0.08 ppb</v>
      </c>
      <c r="I516" s="144"/>
      <c r="J516" s="46"/>
      <c r="K516" s="123" t="str">
        <f aca="false">"&lt;"&amp;ROUND(RIGHT(K515,LEN(K515)-1)*81/1000,2)&amp;" ppb"</f>
        <v>&lt;1.86 ppb</v>
      </c>
      <c r="L516" s="144"/>
      <c r="M516" s="46"/>
      <c r="N516" s="123" t="str">
        <f aca="false">"&lt;"&amp;ROUND(RIGHT(N515,LEN(N515)-1)*1760/1000,2)&amp;" ppb"</f>
        <v>&lt;1.78 ppb</v>
      </c>
      <c r="O516" s="144"/>
      <c r="P516" s="125"/>
      <c r="Q516" s="123" t="str">
        <f aca="false">ROUND(Q515*246/1000,2)&amp;" ppb"</f>
        <v>1.35 ppb</v>
      </c>
      <c r="R516" s="36" t="s">
        <v>39</v>
      </c>
      <c r="S516" s="125" t="str">
        <f aca="false">ROUND(S515*246/1000,2)&amp;" ppb"</f>
        <v>0.28 ppb</v>
      </c>
      <c r="T516" s="123" t="str">
        <f aca="false">ROUND(T515*32300/1000000,2)&amp;" ppm"</f>
        <v>0.38 ppm</v>
      </c>
      <c r="U516" s="36" t="s">
        <v>39</v>
      </c>
      <c r="V516" s="125" t="str">
        <f aca="false">ROUND(V515*32300/1000000,2)&amp;" ppm"</f>
        <v>0.16 ppm</v>
      </c>
      <c r="W516" s="45"/>
      <c r="X516" s="144"/>
      <c r="Y516" s="46"/>
      <c r="Z516" s="45"/>
      <c r="AA516" s="144"/>
      <c r="AB516" s="46"/>
      <c r="AC516" s="47"/>
      <c r="AD516" s="144"/>
      <c r="AE516" s="48"/>
    </row>
    <row r="517" customFormat="false" ht="32.35" hidden="false" customHeight="true" outlineLevel="0" collapsed="false">
      <c r="A517" s="30"/>
      <c r="B517" s="30"/>
      <c r="C517" s="49"/>
      <c r="D517" s="30"/>
      <c r="E517" s="30"/>
      <c r="F517" s="34"/>
      <c r="G517" s="50" t="s">
        <v>27</v>
      </c>
      <c r="H517" s="51" t="s">
        <v>41</v>
      </c>
      <c r="I517" s="51"/>
      <c r="J517" s="51"/>
      <c r="K517" s="25"/>
      <c r="L517" s="26" t="s">
        <v>42</v>
      </c>
      <c r="M517" s="27"/>
      <c r="N517" s="52"/>
      <c r="O517" s="26" t="s">
        <v>43</v>
      </c>
      <c r="P517" s="53"/>
      <c r="Q517" s="52"/>
      <c r="R517" s="26" t="s">
        <v>44</v>
      </c>
      <c r="S517" s="53"/>
      <c r="T517" s="51" t="s">
        <v>485</v>
      </c>
      <c r="U517" s="51"/>
      <c r="V517" s="51"/>
      <c r="W517" s="28"/>
      <c r="X517" s="26" t="s">
        <v>381</v>
      </c>
      <c r="Y517" s="54"/>
      <c r="Z517" s="28"/>
      <c r="AA517" s="26"/>
      <c r="AB517" s="54"/>
      <c r="AC517" s="25"/>
      <c r="AD517" s="26"/>
      <c r="AE517" s="27"/>
    </row>
    <row r="518" customFormat="false" ht="32.2" hidden="false" customHeight="true" outlineLevel="0" collapsed="false">
      <c r="A518" s="30"/>
      <c r="B518" s="30"/>
      <c r="C518" s="49"/>
      <c r="D518" s="30"/>
      <c r="E518" s="30"/>
      <c r="F518" s="34"/>
      <c r="G518" s="24" t="s">
        <v>107</v>
      </c>
      <c r="H518" s="38" t="s">
        <v>646</v>
      </c>
      <c r="I518" s="144"/>
      <c r="J518" s="59"/>
      <c r="K518" s="35" t="s">
        <v>647</v>
      </c>
      <c r="L518" s="60"/>
      <c r="M518" s="37"/>
      <c r="N518" s="38" t="n">
        <v>3.7302</v>
      </c>
      <c r="O518" s="39" t="s">
        <v>39</v>
      </c>
      <c r="P518" s="37" t="n">
        <v>0.6709</v>
      </c>
      <c r="Q518" s="35" t="n">
        <v>0.9414</v>
      </c>
      <c r="R518" s="60" t="s">
        <v>39</v>
      </c>
      <c r="S518" s="37" t="n">
        <v>1.48</v>
      </c>
      <c r="T518" s="35" t="s">
        <v>203</v>
      </c>
      <c r="U518" s="39"/>
      <c r="V518" s="37"/>
      <c r="W518" s="35" t="n">
        <v>0.30646</v>
      </c>
      <c r="X518" s="39" t="s">
        <v>39</v>
      </c>
      <c r="Y518" s="37" t="n">
        <v>0.3872</v>
      </c>
      <c r="Z518" s="35"/>
      <c r="AA518" s="39"/>
      <c r="AB518" s="37"/>
      <c r="AC518" s="47"/>
      <c r="AD518" s="144"/>
      <c r="AE518" s="48"/>
    </row>
    <row r="519" customFormat="false" ht="29.85" hidden="false" customHeight="true" outlineLevel="0" collapsed="false">
      <c r="A519" s="55"/>
      <c r="B519" s="55"/>
      <c r="C519" s="56"/>
      <c r="D519" s="55"/>
      <c r="E519" s="55"/>
      <c r="F519" s="57"/>
      <c r="G519" s="24" t="s">
        <v>111</v>
      </c>
      <c r="H519" s="123" t="str">
        <f aca="false">"&lt;"&amp;ROUND(RIGHT(H518,LEN(H518)-1)*81/1000,2)&amp;" ppb"</f>
        <v>&lt;65.08 ppb</v>
      </c>
      <c r="I519" s="144"/>
      <c r="J519" s="46"/>
      <c r="K519" s="58"/>
      <c r="L519" s="39"/>
      <c r="M519" s="59"/>
      <c r="N519" s="40"/>
      <c r="O519" s="144"/>
      <c r="P519" s="42"/>
      <c r="Q519" s="123" t="str">
        <f aca="false">ROUND(Q518*246/1000,2)&amp;" ppb"</f>
        <v>0.23 ppb</v>
      </c>
      <c r="R519" s="36" t="s">
        <v>39</v>
      </c>
      <c r="S519" s="125" t="str">
        <f aca="false">ROUND(S518*246/1000,2)&amp;" ppb"</f>
        <v>0.36 ppb</v>
      </c>
      <c r="T519" s="123"/>
      <c r="U519" s="39"/>
      <c r="V519" s="37"/>
      <c r="W519" s="45"/>
      <c r="X519" s="144"/>
      <c r="Y519" s="46"/>
      <c r="Z519" s="45"/>
      <c r="AA519" s="144"/>
      <c r="AB519" s="46"/>
      <c r="AC519" s="47"/>
      <c r="AD519" s="144"/>
      <c r="AE519" s="48"/>
    </row>
    <row r="520" customFormat="false" ht="34.3" hidden="false" customHeight="true" outlineLevel="0" collapsed="false">
      <c r="A520" s="139" t="s">
        <v>648</v>
      </c>
      <c r="B520" s="101"/>
      <c r="C520" s="169" t="s">
        <v>649</v>
      </c>
      <c r="D520" s="64" t="n">
        <v>14.302</v>
      </c>
      <c r="E520" s="99" t="s">
        <v>650</v>
      </c>
      <c r="F520" s="66" t="n">
        <v>45574</v>
      </c>
      <c r="G520" s="67" t="s">
        <v>27</v>
      </c>
      <c r="H520" s="25"/>
      <c r="I520" s="26" t="s">
        <v>28</v>
      </c>
      <c r="J520" s="27"/>
      <c r="K520" s="25"/>
      <c r="L520" s="26" t="s">
        <v>29</v>
      </c>
      <c r="M520" s="27"/>
      <c r="N520" s="25"/>
      <c r="O520" s="26" t="s">
        <v>30</v>
      </c>
      <c r="P520" s="27"/>
      <c r="Q520" s="25"/>
      <c r="R520" s="26" t="s">
        <v>31</v>
      </c>
      <c r="S520" s="27"/>
      <c r="T520" s="28"/>
      <c r="U520" s="26" t="s">
        <v>32</v>
      </c>
      <c r="V520" s="27"/>
      <c r="W520" s="25"/>
      <c r="X520" s="26" t="s">
        <v>33</v>
      </c>
      <c r="Y520" s="27"/>
      <c r="Z520" s="25"/>
      <c r="AA520" s="26" t="s">
        <v>34</v>
      </c>
      <c r="AB520" s="27"/>
      <c r="AC520" s="29" t="s">
        <v>35</v>
      </c>
      <c r="AD520" s="29"/>
      <c r="AE520" s="29"/>
    </row>
    <row r="521" customFormat="false" ht="33.75" hidden="false" customHeight="true" outlineLevel="0" collapsed="false">
      <c r="A521" s="170" t="s">
        <v>651</v>
      </c>
      <c r="B521" s="170"/>
      <c r="C521" s="170"/>
      <c r="D521" s="170"/>
      <c r="E521" s="170"/>
      <c r="F521" s="71" t="n">
        <v>45589</v>
      </c>
      <c r="G521" s="67" t="s">
        <v>107</v>
      </c>
      <c r="H521" s="72" t="s">
        <v>161</v>
      </c>
      <c r="I521" s="147"/>
      <c r="J521" s="74"/>
      <c r="K521" s="72" t="n">
        <v>34.58</v>
      </c>
      <c r="L521" s="147" t="s">
        <v>39</v>
      </c>
      <c r="M521" s="74" t="n">
        <v>32.85</v>
      </c>
      <c r="N521" s="72" t="s">
        <v>652</v>
      </c>
      <c r="O521" s="147"/>
      <c r="P521" s="74"/>
      <c r="Q521" s="72" t="n">
        <v>18.64</v>
      </c>
      <c r="R521" s="147" t="s">
        <v>39</v>
      </c>
      <c r="S521" s="74" t="n">
        <v>1.626</v>
      </c>
      <c r="T521" s="72" t="n">
        <v>12.917</v>
      </c>
      <c r="U521" s="147" t="s">
        <v>39</v>
      </c>
      <c r="V521" s="74" t="n">
        <v>6.084</v>
      </c>
      <c r="W521" s="72" t="s">
        <v>653</v>
      </c>
      <c r="X521" s="164"/>
      <c r="Y521" s="74"/>
      <c r="Z521" s="72" t="n">
        <v>1.053</v>
      </c>
      <c r="AA521" s="164" t="s">
        <v>39</v>
      </c>
      <c r="AB521" s="74" t="n">
        <v>0.3498</v>
      </c>
      <c r="AC521" s="78"/>
      <c r="AD521" s="78"/>
      <c r="AE521" s="78"/>
    </row>
    <row r="522" customFormat="false" ht="31.4" hidden="false" customHeight="true" outlineLevel="0" collapsed="false">
      <c r="A522" s="170"/>
      <c r="B522" s="170"/>
      <c r="C522" s="170"/>
      <c r="D522" s="170"/>
      <c r="E522" s="170"/>
      <c r="F522" s="71"/>
      <c r="G522" s="67" t="s">
        <v>111</v>
      </c>
      <c r="H522" s="131" t="str">
        <f aca="false">"&lt;"&amp;ROUND(RIGHT(H521,LEN(H521)-1)*81/1,2)&amp;" ppt"</f>
        <v>&lt;64.8 ppt</v>
      </c>
      <c r="I522" s="147"/>
      <c r="J522" s="80"/>
      <c r="K522" s="131" t="str">
        <f aca="false">ROUND(K521*81/1000,2)&amp;" ppb"</f>
        <v>2.8 ppb</v>
      </c>
      <c r="L522" s="73" t="s">
        <v>39</v>
      </c>
      <c r="M522" s="132" t="str">
        <f aca="false">ROUND(M521*81/1000,2)&amp;" ppb"</f>
        <v>2.66 ppb</v>
      </c>
      <c r="N522" s="131" t="str">
        <f aca="false">"&lt;"&amp;ROUND(RIGHT(N521,LEN(N521)-1)*1760/1000,2)&amp;" ppb"</f>
        <v>&lt;1.21 ppb</v>
      </c>
      <c r="O522" s="147"/>
      <c r="P522" s="132"/>
      <c r="Q522" s="131" t="str">
        <f aca="false">ROUND(Q521*246/1000,2)&amp;" ppb"</f>
        <v>4.59 ppb</v>
      </c>
      <c r="R522" s="73" t="s">
        <v>39</v>
      </c>
      <c r="S522" s="132" t="str">
        <f aca="false">ROUND(S521*246/1000,2)&amp;" ppb"</f>
        <v>0.4 ppb</v>
      </c>
      <c r="T522" s="131" t="str">
        <f aca="false">ROUND(T521*32300/1000,2)&amp;" ppb"</f>
        <v>417.22 ppb</v>
      </c>
      <c r="U522" s="73" t="s">
        <v>39</v>
      </c>
      <c r="V522" s="132" t="str">
        <f aca="false">ROUND(V521*32300/1000,2)&amp;" ppb"</f>
        <v>196.51 ppb</v>
      </c>
      <c r="W522" s="79"/>
      <c r="X522" s="147"/>
      <c r="Y522" s="80"/>
      <c r="Z522" s="79"/>
      <c r="AA522" s="147"/>
      <c r="AB522" s="80"/>
      <c r="AC522" s="82"/>
      <c r="AD522" s="147"/>
      <c r="AE522" s="83"/>
    </row>
    <row r="523" customFormat="false" ht="32.35" hidden="false" customHeight="true" outlineLevel="0" collapsed="false">
      <c r="A523" s="170"/>
      <c r="B523" s="170"/>
      <c r="C523" s="84"/>
      <c r="D523" s="170"/>
      <c r="E523" s="170"/>
      <c r="F523" s="71"/>
      <c r="G523" s="85" t="s">
        <v>27</v>
      </c>
      <c r="H523" s="51" t="s">
        <v>41</v>
      </c>
      <c r="I523" s="51"/>
      <c r="J523" s="51"/>
      <c r="K523" s="25"/>
      <c r="L523" s="26" t="s">
        <v>42</v>
      </c>
      <c r="M523" s="27"/>
      <c r="N523" s="52"/>
      <c r="O523" s="26" t="s">
        <v>43</v>
      </c>
      <c r="P523" s="53"/>
      <c r="Q523" s="52"/>
      <c r="R523" s="26" t="s">
        <v>44</v>
      </c>
      <c r="S523" s="53"/>
      <c r="T523" s="51" t="s">
        <v>485</v>
      </c>
      <c r="U523" s="51"/>
      <c r="V523" s="51"/>
      <c r="W523" s="28"/>
      <c r="X523" s="26" t="s">
        <v>381</v>
      </c>
      <c r="Y523" s="54"/>
      <c r="Z523" s="28"/>
      <c r="AA523" s="26"/>
      <c r="AB523" s="54"/>
      <c r="AC523" s="25"/>
      <c r="AD523" s="26"/>
      <c r="AE523" s="27"/>
    </row>
    <row r="524" customFormat="false" ht="25.9" hidden="false" customHeight="true" outlineLevel="0" collapsed="false">
      <c r="A524" s="170"/>
      <c r="B524" s="170"/>
      <c r="C524" s="84"/>
      <c r="D524" s="170"/>
      <c r="E524" s="170"/>
      <c r="F524" s="71"/>
      <c r="G524" s="67" t="s">
        <v>107</v>
      </c>
      <c r="H524" s="89" t="s">
        <v>654</v>
      </c>
      <c r="I524" s="147"/>
      <c r="J524" s="90"/>
      <c r="K524" s="72" t="s">
        <v>655</v>
      </c>
      <c r="L524" s="164"/>
      <c r="M524" s="90"/>
      <c r="N524" s="72" t="n">
        <v>1.8225</v>
      </c>
      <c r="O524" s="164" t="s">
        <v>39</v>
      </c>
      <c r="P524" s="74" t="n">
        <v>0.5151</v>
      </c>
      <c r="Q524" s="72" t="n">
        <v>10.4</v>
      </c>
      <c r="R524" s="164" t="s">
        <v>39</v>
      </c>
      <c r="S524" s="74" t="n">
        <v>1.996</v>
      </c>
      <c r="T524" s="72" t="s">
        <v>656</v>
      </c>
      <c r="U524" s="164"/>
      <c r="V524" s="74"/>
      <c r="W524" s="72" t="s">
        <v>657</v>
      </c>
      <c r="X524" s="164"/>
      <c r="Y524" s="74"/>
      <c r="Z524" s="72"/>
      <c r="AA524" s="164"/>
      <c r="AB524" s="74"/>
      <c r="AC524" s="82"/>
      <c r="AD524" s="147"/>
      <c r="AE524" s="83"/>
    </row>
    <row r="525" customFormat="false" ht="29.85" hidden="false" customHeight="true" outlineLevel="0" collapsed="false">
      <c r="A525" s="86"/>
      <c r="B525" s="86"/>
      <c r="C525" s="87"/>
      <c r="D525" s="86"/>
      <c r="E525" s="86"/>
      <c r="F525" s="88"/>
      <c r="G525" s="67" t="s">
        <v>111</v>
      </c>
      <c r="H525" s="131" t="str">
        <f aca="false">"&lt;"&amp;ROUND(RIGHT(H524,LEN(H524)-1)*81/1000,2)&amp;" ppb"</f>
        <v>&lt;75.07 ppb</v>
      </c>
      <c r="I525" s="147"/>
      <c r="J525" s="80"/>
      <c r="K525" s="89"/>
      <c r="L525" s="164"/>
      <c r="M525" s="90"/>
      <c r="N525" s="75"/>
      <c r="O525" s="147"/>
      <c r="P525" s="77"/>
      <c r="Q525" s="131" t="str">
        <f aca="false">ROUND(Q524*246/1000,2)&amp;" ppb"</f>
        <v>2.56 ppb</v>
      </c>
      <c r="R525" s="73" t="s">
        <v>39</v>
      </c>
      <c r="S525" s="132" t="str">
        <f aca="false">ROUND(S524*246/1000,2)&amp;" ppb"</f>
        <v>0.49 ppb</v>
      </c>
      <c r="T525" s="131"/>
      <c r="U525" s="164"/>
      <c r="V525" s="74"/>
      <c r="W525" s="79"/>
      <c r="X525" s="147"/>
      <c r="Y525" s="80"/>
      <c r="Z525" s="79"/>
      <c r="AA525" s="147"/>
      <c r="AB525" s="80"/>
      <c r="AC525" s="82"/>
      <c r="AD525" s="147"/>
      <c r="AE525" s="83"/>
    </row>
    <row r="526" customFormat="false" ht="34.3" hidden="false" customHeight="true" outlineLevel="0" collapsed="false">
      <c r="A526" s="138" t="s">
        <v>658</v>
      </c>
      <c r="B526" s="168"/>
      <c r="C526" s="135" t="s">
        <v>659</v>
      </c>
      <c r="D526" s="21" t="n">
        <v>13.763</v>
      </c>
      <c r="E526" s="92" t="s">
        <v>660</v>
      </c>
      <c r="F526" s="23" t="n">
        <v>45589</v>
      </c>
      <c r="G526" s="24" t="s">
        <v>27</v>
      </c>
      <c r="H526" s="25"/>
      <c r="I526" s="26" t="s">
        <v>28</v>
      </c>
      <c r="J526" s="27"/>
      <c r="K526" s="25"/>
      <c r="L526" s="26" t="s">
        <v>29</v>
      </c>
      <c r="M526" s="27"/>
      <c r="N526" s="25"/>
      <c r="O526" s="26" t="s">
        <v>30</v>
      </c>
      <c r="P526" s="27"/>
      <c r="Q526" s="25"/>
      <c r="R526" s="26" t="s">
        <v>31</v>
      </c>
      <c r="S526" s="27"/>
      <c r="T526" s="28"/>
      <c r="U526" s="26" t="s">
        <v>32</v>
      </c>
      <c r="V526" s="27"/>
      <c r="W526" s="25"/>
      <c r="X526" s="26" t="s">
        <v>33</v>
      </c>
      <c r="Y526" s="27"/>
      <c r="Z526" s="25"/>
      <c r="AA526" s="26" t="s">
        <v>34</v>
      </c>
      <c r="AB526" s="27"/>
      <c r="AC526" s="29" t="s">
        <v>35</v>
      </c>
      <c r="AD526" s="29"/>
      <c r="AE526" s="29"/>
    </row>
    <row r="527" customFormat="false" ht="38.45" hidden="false" customHeight="true" outlineLevel="0" collapsed="false">
      <c r="A527" s="30" t="s">
        <v>661</v>
      </c>
      <c r="B527" s="30"/>
      <c r="C527" s="30"/>
      <c r="D527" s="30"/>
      <c r="E527" s="30"/>
      <c r="F527" s="34" t="n">
        <v>45603</v>
      </c>
      <c r="G527" s="24" t="s">
        <v>107</v>
      </c>
      <c r="H527" s="35" t="s">
        <v>662</v>
      </c>
      <c r="I527" s="144"/>
      <c r="J527" s="37"/>
      <c r="K527" s="35" t="s">
        <v>663</v>
      </c>
      <c r="L527" s="144"/>
      <c r="M527" s="37"/>
      <c r="N527" s="35" t="s">
        <v>664</v>
      </c>
      <c r="O527" s="144"/>
      <c r="P527" s="37"/>
      <c r="Q527" s="35" t="n">
        <v>7.396</v>
      </c>
      <c r="R527" s="144" t="s">
        <v>39</v>
      </c>
      <c r="S527" s="37" t="n">
        <v>1.296</v>
      </c>
      <c r="T527" s="35" t="n">
        <v>14.452</v>
      </c>
      <c r="U527" s="144" t="s">
        <v>39</v>
      </c>
      <c r="V527" s="37" t="n">
        <v>6.758</v>
      </c>
      <c r="W527" s="35" t="s">
        <v>653</v>
      </c>
      <c r="X527" s="39"/>
      <c r="Y527" s="37"/>
      <c r="Z527" s="35" t="n">
        <v>4.621</v>
      </c>
      <c r="AA527" s="39" t="s">
        <v>39</v>
      </c>
      <c r="AB527" s="37" t="n">
        <v>0.5856</v>
      </c>
      <c r="AC527" s="43"/>
      <c r="AD527" s="43"/>
      <c r="AE527" s="43"/>
    </row>
    <row r="528" customFormat="false" ht="33.75" hidden="false" customHeight="true" outlineLevel="0" collapsed="false">
      <c r="A528" s="30"/>
      <c r="B528" s="30"/>
      <c r="C528" s="30"/>
      <c r="D528" s="30"/>
      <c r="E528" s="30"/>
      <c r="F528" s="34"/>
      <c r="G528" s="24" t="s">
        <v>111</v>
      </c>
      <c r="H528" s="123" t="str">
        <f aca="false">"&lt;"&amp;ROUND(RIGHT(H527,LEN(H527)-1)*81/1,2)&amp;" ppt"</f>
        <v>&lt;38.88 ppt</v>
      </c>
      <c r="I528" s="144"/>
      <c r="J528" s="46"/>
      <c r="K528" s="123" t="str">
        <f aca="false">"&lt;"&amp;ROUND(RIGHT(K527,LEN(K527)-1)*81/1000,2)&amp;" ppb"</f>
        <v>&lt;2.17 ppb</v>
      </c>
      <c r="L528" s="144"/>
      <c r="M528" s="46"/>
      <c r="N528" s="123" t="str">
        <f aca="false">"&lt;"&amp;ROUND(RIGHT(N527,LEN(N527)-1)*1760/1000,2)&amp;" ppb"</f>
        <v>&lt;2.76 ppb</v>
      </c>
      <c r="O528" s="144"/>
      <c r="P528" s="125"/>
      <c r="Q528" s="123" t="str">
        <f aca="false">ROUND(Q527*246/1000,2)&amp;" ppb"</f>
        <v>1.82 ppb</v>
      </c>
      <c r="R528" s="36" t="s">
        <v>39</v>
      </c>
      <c r="S528" s="125" t="str">
        <f aca="false">ROUND(S527*246/1000,2)&amp;" ppb"</f>
        <v>0.32 ppb</v>
      </c>
      <c r="T528" s="123" t="str">
        <f aca="false">ROUND(T527*32300/1000,2)&amp;" ppb"</f>
        <v>466.8 ppb</v>
      </c>
      <c r="U528" s="36" t="s">
        <v>39</v>
      </c>
      <c r="V528" s="125" t="str">
        <f aca="false">ROUND(V527*32300/1000,2)&amp;" ppb"</f>
        <v>218.28 ppb</v>
      </c>
      <c r="W528" s="45"/>
      <c r="X528" s="144"/>
      <c r="Y528" s="46"/>
      <c r="Z528" s="45"/>
      <c r="AA528" s="144"/>
      <c r="AB528" s="46"/>
      <c r="AC528" s="47"/>
      <c r="AD528" s="144"/>
      <c r="AE528" s="48"/>
    </row>
    <row r="529" customFormat="false" ht="32.35" hidden="false" customHeight="true" outlineLevel="0" collapsed="false">
      <c r="A529" s="30"/>
      <c r="B529" s="30"/>
      <c r="C529" s="49"/>
      <c r="D529" s="30"/>
      <c r="E529" s="30"/>
      <c r="F529" s="34"/>
      <c r="G529" s="50" t="s">
        <v>27</v>
      </c>
      <c r="H529" s="51" t="s">
        <v>41</v>
      </c>
      <c r="I529" s="51"/>
      <c r="J529" s="51"/>
      <c r="K529" s="25"/>
      <c r="L529" s="26" t="s">
        <v>42</v>
      </c>
      <c r="M529" s="27"/>
      <c r="N529" s="52"/>
      <c r="O529" s="26" t="s">
        <v>43</v>
      </c>
      <c r="P529" s="53"/>
      <c r="Q529" s="52"/>
      <c r="R529" s="26" t="s">
        <v>44</v>
      </c>
      <c r="S529" s="53"/>
      <c r="T529" s="51" t="s">
        <v>485</v>
      </c>
      <c r="U529" s="51"/>
      <c r="V529" s="51"/>
      <c r="W529" s="28"/>
      <c r="X529" s="26" t="s">
        <v>381</v>
      </c>
      <c r="Y529" s="54"/>
      <c r="Z529" s="28"/>
      <c r="AA529" s="26"/>
      <c r="AB529" s="54"/>
      <c r="AC529" s="25"/>
      <c r="AD529" s="26"/>
      <c r="AE529" s="27"/>
    </row>
    <row r="530" customFormat="false" ht="32.2" hidden="false" customHeight="true" outlineLevel="0" collapsed="false">
      <c r="A530" s="30"/>
      <c r="B530" s="30"/>
      <c r="C530" s="49"/>
      <c r="D530" s="30"/>
      <c r="E530" s="30"/>
      <c r="F530" s="34"/>
      <c r="G530" s="24" t="s">
        <v>107</v>
      </c>
      <c r="H530" s="35" t="s">
        <v>665</v>
      </c>
      <c r="I530" s="144"/>
      <c r="J530" s="59"/>
      <c r="K530" s="35" t="s">
        <v>666</v>
      </c>
      <c r="L530" s="39"/>
      <c r="M530" s="37"/>
      <c r="N530" s="35" t="n">
        <v>2.1488</v>
      </c>
      <c r="O530" s="39" t="s">
        <v>39</v>
      </c>
      <c r="P530" s="37" t="n">
        <v>0.5365</v>
      </c>
      <c r="Q530" s="35" t="n">
        <v>1.09</v>
      </c>
      <c r="R530" s="39" t="s">
        <v>39</v>
      </c>
      <c r="S530" s="37" t="n">
        <v>1.794</v>
      </c>
      <c r="T530" s="35" t="n">
        <v>1.951</v>
      </c>
      <c r="U530" s="39" t="s">
        <v>39</v>
      </c>
      <c r="V530" s="37" t="n">
        <v>2.064</v>
      </c>
      <c r="W530" s="35" t="n">
        <v>0.40202</v>
      </c>
      <c r="X530" s="39" t="s">
        <v>39</v>
      </c>
      <c r="Y530" s="37" t="n">
        <v>0.3892</v>
      </c>
      <c r="Z530" s="35"/>
      <c r="AA530" s="39"/>
      <c r="AB530" s="37"/>
      <c r="AC530" s="47"/>
      <c r="AD530" s="144"/>
      <c r="AE530" s="48"/>
    </row>
    <row r="531" customFormat="false" ht="29.85" hidden="false" customHeight="true" outlineLevel="0" collapsed="false">
      <c r="A531" s="55"/>
      <c r="B531" s="55"/>
      <c r="C531" s="56"/>
      <c r="D531" s="55"/>
      <c r="E531" s="55"/>
      <c r="F531" s="57"/>
      <c r="G531" s="24" t="s">
        <v>111</v>
      </c>
      <c r="H531" s="123" t="str">
        <f aca="false">"&lt;"&amp;ROUND(RIGHT(H530,LEN(H530)-1)*81/1000,2)&amp;" ppb"</f>
        <v>&lt;71.38 ppb</v>
      </c>
      <c r="I531" s="144"/>
      <c r="J531" s="46"/>
      <c r="K531" s="58"/>
      <c r="L531" s="39"/>
      <c r="M531" s="59"/>
      <c r="N531" s="40"/>
      <c r="O531" s="144"/>
      <c r="P531" s="42"/>
      <c r="Q531" s="123" t="str">
        <f aca="false">ROUND(Q530*246/1000,2)&amp;" ppb"</f>
        <v>0.27 ppb</v>
      </c>
      <c r="R531" s="36" t="s">
        <v>39</v>
      </c>
      <c r="S531" s="125" t="str">
        <f aca="false">ROUND(S530*246/1000,2)&amp;" ppb"</f>
        <v>0.44 ppb</v>
      </c>
      <c r="T531" s="123"/>
      <c r="U531" s="39"/>
      <c r="V531" s="37"/>
      <c r="W531" s="45"/>
      <c r="X531" s="144"/>
      <c r="Y531" s="46"/>
      <c r="Z531" s="45"/>
      <c r="AA531" s="144"/>
      <c r="AB531" s="46"/>
      <c r="AC531" s="47"/>
      <c r="AD531" s="144"/>
      <c r="AE531" s="48"/>
    </row>
    <row r="532" customFormat="false" ht="26.95" hidden="false" customHeight="true" outlineLevel="0" collapsed="false">
      <c r="A532" s="111" t="s">
        <v>667</v>
      </c>
      <c r="B532" s="111"/>
      <c r="C532" s="112"/>
      <c r="D532" s="112"/>
      <c r="E532" s="112"/>
      <c r="F532" s="113"/>
      <c r="G532" s="112"/>
      <c r="H532" s="112"/>
      <c r="I532" s="112"/>
      <c r="J532" s="112"/>
      <c r="K532" s="112"/>
      <c r="L532" s="112"/>
      <c r="M532" s="112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  <c r="Z532" s="112"/>
      <c r="AA532" s="112"/>
      <c r="AB532" s="112"/>
      <c r="AC532" s="112"/>
      <c r="AD532" s="112"/>
      <c r="AE532" s="114"/>
    </row>
    <row r="533" customFormat="false" ht="38.05" hidden="false" customHeight="true" outlineLevel="0" collapsed="false">
      <c r="A533" s="13" t="s">
        <v>19</v>
      </c>
      <c r="B533" s="13" t="s">
        <v>20</v>
      </c>
      <c r="C533" s="13" t="s">
        <v>21</v>
      </c>
      <c r="D533" s="13" t="s">
        <v>22</v>
      </c>
      <c r="E533" s="13" t="s">
        <v>23</v>
      </c>
      <c r="F533" s="14" t="s">
        <v>24</v>
      </c>
      <c r="G533" s="13"/>
      <c r="H533" s="15"/>
      <c r="I533" s="16"/>
      <c r="J533" s="17"/>
      <c r="K533" s="15"/>
      <c r="L533" s="16"/>
      <c r="M533" s="17"/>
      <c r="N533" s="15"/>
      <c r="O533" s="16"/>
      <c r="P533" s="17"/>
      <c r="Q533" s="15"/>
      <c r="R533" s="16"/>
      <c r="S533" s="17"/>
      <c r="T533" s="18"/>
      <c r="U533" s="16"/>
      <c r="V533" s="17"/>
      <c r="W533" s="15"/>
      <c r="X533" s="16"/>
      <c r="Y533" s="17"/>
      <c r="Z533" s="15"/>
      <c r="AA533" s="16"/>
      <c r="AB533" s="17"/>
      <c r="AC533" s="19"/>
      <c r="AD533" s="19"/>
      <c r="AE533" s="19"/>
    </row>
    <row r="534" customFormat="false" ht="34.3" hidden="false" customHeight="true" outlineLevel="0" collapsed="false">
      <c r="A534" s="138" t="s">
        <v>668</v>
      </c>
      <c r="B534" s="171" t="s">
        <v>669</v>
      </c>
      <c r="C534" s="135" t="s">
        <v>670</v>
      </c>
      <c r="D534" s="21" t="n">
        <v>13.854</v>
      </c>
      <c r="E534" s="143" t="n">
        <v>241126</v>
      </c>
      <c r="F534" s="23" t="n">
        <v>45621</v>
      </c>
      <c r="G534" s="24" t="s">
        <v>27</v>
      </c>
      <c r="H534" s="25"/>
      <c r="I534" s="26" t="s">
        <v>28</v>
      </c>
      <c r="J534" s="27"/>
      <c r="K534" s="25"/>
      <c r="L534" s="26" t="s">
        <v>29</v>
      </c>
      <c r="M534" s="27"/>
      <c r="N534" s="25"/>
      <c r="O534" s="26" t="s">
        <v>30</v>
      </c>
      <c r="P534" s="27"/>
      <c r="Q534" s="25"/>
      <c r="R534" s="26" t="s">
        <v>31</v>
      </c>
      <c r="S534" s="27"/>
      <c r="T534" s="28"/>
      <c r="U534" s="26" t="s">
        <v>32</v>
      </c>
      <c r="V534" s="27"/>
      <c r="W534" s="25"/>
      <c r="X534" s="26" t="s">
        <v>33</v>
      </c>
      <c r="Y534" s="27"/>
      <c r="Z534" s="25"/>
      <c r="AA534" s="26" t="s">
        <v>34</v>
      </c>
      <c r="AB534" s="27"/>
      <c r="AC534" s="29" t="s">
        <v>35</v>
      </c>
      <c r="AD534" s="29"/>
      <c r="AE534" s="29"/>
    </row>
    <row r="535" customFormat="false" ht="38.45" hidden="false" customHeight="true" outlineLevel="0" collapsed="false">
      <c r="A535" s="30" t="s">
        <v>671</v>
      </c>
      <c r="B535" s="137" t="s">
        <v>672</v>
      </c>
      <c r="C535" s="30"/>
      <c r="D535" s="30"/>
      <c r="E535" s="30"/>
      <c r="F535" s="34" t="n">
        <v>45636</v>
      </c>
      <c r="G535" s="24" t="s">
        <v>107</v>
      </c>
      <c r="H535" s="35" t="n">
        <v>940.4</v>
      </c>
      <c r="I535" s="144" t="s">
        <v>39</v>
      </c>
      <c r="J535" s="37" t="n">
        <v>22.36</v>
      </c>
      <c r="K535" s="35" t="n">
        <v>12.77</v>
      </c>
      <c r="L535" s="144" t="s">
        <v>39</v>
      </c>
      <c r="M535" s="37" t="n">
        <v>39.89</v>
      </c>
      <c r="N535" s="35" t="s">
        <v>673</v>
      </c>
      <c r="O535" s="144"/>
      <c r="P535" s="37"/>
      <c r="Q535" s="35" t="n">
        <v>22.83</v>
      </c>
      <c r="R535" s="144" t="s">
        <v>39</v>
      </c>
      <c r="S535" s="37" t="n">
        <v>3.666</v>
      </c>
      <c r="T535" s="35" t="n">
        <v>106.57</v>
      </c>
      <c r="U535" s="144" t="s">
        <v>39</v>
      </c>
      <c r="V535" s="37" t="n">
        <v>25.3</v>
      </c>
      <c r="W535" s="35" t="s">
        <v>674</v>
      </c>
      <c r="X535" s="39"/>
      <c r="Y535" s="37"/>
      <c r="Z535" s="35" t="s">
        <v>356</v>
      </c>
      <c r="AA535" s="39"/>
      <c r="AB535" s="37"/>
      <c r="AC535" s="43"/>
      <c r="AD535" s="43"/>
      <c r="AE535" s="43"/>
    </row>
    <row r="536" customFormat="false" ht="41" hidden="false" customHeight="true" outlineLevel="0" collapsed="false">
      <c r="A536" s="30"/>
      <c r="B536" s="30"/>
      <c r="C536" s="30"/>
      <c r="D536" s="30"/>
      <c r="E536" s="30"/>
      <c r="F536" s="34"/>
      <c r="G536" s="24" t="s">
        <v>111</v>
      </c>
      <c r="H536" s="123" t="str">
        <f aca="false">ROUND(H535*81/1000,2)&amp;" ppb"</f>
        <v>76.17 ppb</v>
      </c>
      <c r="I536" s="36" t="s">
        <v>39</v>
      </c>
      <c r="J536" s="125" t="str">
        <f aca="false">ROUND(J535*81/1000,2)&amp;" ppb"</f>
        <v>1.81 ppb</v>
      </c>
      <c r="K536" s="123" t="str">
        <f aca="false">ROUND(K535*81/1000,2)&amp;" ppb"</f>
        <v>1.03 ppb</v>
      </c>
      <c r="L536" s="36" t="s">
        <v>39</v>
      </c>
      <c r="M536" s="125" t="str">
        <f aca="false">ROUND(M535*81/1000,2)&amp;" ppb"</f>
        <v>3.23 ppb</v>
      </c>
      <c r="N536" s="123" t="str">
        <f aca="false">"&lt;"&amp;ROUND(RIGHT(N535,LEN(N535)-1)*1760/1000,2)&amp;" ppb"</f>
        <v>&lt;3.04 ppb</v>
      </c>
      <c r="O536" s="144"/>
      <c r="P536" s="125"/>
      <c r="Q536" s="123" t="str">
        <f aca="false">ROUND(Q535*246/1000,2)&amp;" ppb"</f>
        <v>5.62 ppb</v>
      </c>
      <c r="R536" s="36" t="s">
        <v>39</v>
      </c>
      <c r="S536" s="125" t="str">
        <f aca="false">ROUND(S535*246/1000,2)&amp;" ppb"</f>
        <v>0.9 ppb</v>
      </c>
      <c r="T536" s="123" t="str">
        <f aca="false">ROUND(T535*32300/1000000,2)&amp;" ppm"</f>
        <v>3.44 ppm</v>
      </c>
      <c r="U536" s="36" t="s">
        <v>39</v>
      </c>
      <c r="V536" s="125" t="str">
        <f aca="false">ROUND(V535*32300/1000000,2)&amp;" ppm"</f>
        <v>0.82 ppm</v>
      </c>
      <c r="W536" s="45"/>
      <c r="X536" s="144"/>
      <c r="Y536" s="46"/>
      <c r="Z536" s="45"/>
      <c r="AA536" s="144"/>
      <c r="AB536" s="46"/>
      <c r="AC536" s="47"/>
      <c r="AD536" s="144"/>
      <c r="AE536" s="48"/>
    </row>
    <row r="537" customFormat="false" ht="32.35" hidden="false" customHeight="true" outlineLevel="0" collapsed="false">
      <c r="A537" s="30"/>
      <c r="B537" s="30"/>
      <c r="C537" s="49"/>
      <c r="D537" s="30"/>
      <c r="E537" s="30"/>
      <c r="F537" s="34"/>
      <c r="G537" s="50" t="s">
        <v>27</v>
      </c>
      <c r="H537" s="51" t="s">
        <v>41</v>
      </c>
      <c r="I537" s="51"/>
      <c r="J537" s="51"/>
      <c r="K537" s="25"/>
      <c r="L537" s="26" t="s">
        <v>42</v>
      </c>
      <c r="M537" s="27"/>
      <c r="N537" s="52"/>
      <c r="O537" s="26" t="s">
        <v>43</v>
      </c>
      <c r="P537" s="53"/>
      <c r="Q537" s="52"/>
      <c r="R537" s="26" t="s">
        <v>44</v>
      </c>
      <c r="S537" s="53"/>
      <c r="T537" s="51"/>
      <c r="U537" s="51"/>
      <c r="V537" s="51"/>
      <c r="W537" s="28"/>
      <c r="X537" s="26"/>
      <c r="Y537" s="54"/>
      <c r="Z537" s="28"/>
      <c r="AA537" s="26"/>
      <c r="AB537" s="54"/>
      <c r="AC537" s="25"/>
      <c r="AD537" s="26"/>
      <c r="AE537" s="27"/>
    </row>
    <row r="538" customFormat="false" ht="32.2" hidden="false" customHeight="true" outlineLevel="0" collapsed="false">
      <c r="A538" s="30"/>
      <c r="B538" s="30"/>
      <c r="C538" s="49"/>
      <c r="D538" s="30"/>
      <c r="E538" s="30"/>
      <c r="F538" s="34"/>
      <c r="G538" s="24" t="s">
        <v>107</v>
      </c>
      <c r="H538" s="35" t="s">
        <v>675</v>
      </c>
      <c r="I538" s="144"/>
      <c r="J538" s="59"/>
      <c r="K538" s="35" t="s">
        <v>676</v>
      </c>
      <c r="L538" s="39"/>
      <c r="M538" s="37"/>
      <c r="N538" s="35" t="s">
        <v>677</v>
      </c>
      <c r="O538" s="39"/>
      <c r="P538" s="37"/>
      <c r="Q538" s="35" t="s">
        <v>678</v>
      </c>
      <c r="R538" s="39"/>
      <c r="S538" s="37"/>
      <c r="T538" s="35"/>
      <c r="U538" s="39"/>
      <c r="V538" s="37"/>
      <c r="W538" s="35"/>
      <c r="X538" s="39"/>
      <c r="Y538" s="37"/>
      <c r="Z538" s="35"/>
      <c r="AA538" s="39"/>
      <c r="AB538" s="37"/>
      <c r="AC538" s="47"/>
      <c r="AD538" s="144"/>
      <c r="AE538" s="48"/>
    </row>
    <row r="539" customFormat="false" ht="29.85" hidden="false" customHeight="true" outlineLevel="0" collapsed="false">
      <c r="A539" s="55"/>
      <c r="B539" s="55"/>
      <c r="C539" s="56"/>
      <c r="D539" s="55"/>
      <c r="E539" s="55"/>
      <c r="F539" s="57"/>
      <c r="G539" s="24" t="s">
        <v>111</v>
      </c>
      <c r="H539" s="123" t="str">
        <f aca="false">"&lt;"&amp;ROUND(RIGHT(H538,LEN(H538)-1)*81/1000,2)&amp;" ppb"</f>
        <v>&lt;8.37 ppb</v>
      </c>
      <c r="I539" s="144"/>
      <c r="J539" s="46"/>
      <c r="K539" s="58"/>
      <c r="L539" s="39"/>
      <c r="M539" s="59"/>
      <c r="N539" s="40"/>
      <c r="O539" s="144"/>
      <c r="P539" s="42"/>
      <c r="Q539" s="123" t="str">
        <f aca="false">"&lt;"&amp;ROUND(RIGHT(Q538,LEN(Q538)-1)*246/1000,2)&amp;" ppb"</f>
        <v>&lt;1.89 ppb</v>
      </c>
      <c r="R539" s="36"/>
      <c r="S539" s="125"/>
      <c r="T539" s="123"/>
      <c r="U539" s="39"/>
      <c r="V539" s="37"/>
      <c r="W539" s="45"/>
      <c r="X539" s="144"/>
      <c r="Y539" s="46"/>
      <c r="Z539" s="45"/>
      <c r="AA539" s="144"/>
      <c r="AB539" s="46"/>
      <c r="AC539" s="47"/>
      <c r="AD539" s="144"/>
      <c r="AE539" s="48"/>
    </row>
    <row r="540" customFormat="false" ht="26.95" hidden="false" customHeight="true" outlineLevel="0" collapsed="false">
      <c r="A540" s="111" t="s">
        <v>679</v>
      </c>
      <c r="B540" s="111"/>
      <c r="C540" s="112"/>
      <c r="D540" s="112"/>
      <c r="E540" s="112"/>
      <c r="F540" s="113"/>
      <c r="G540" s="112"/>
      <c r="H540" s="112"/>
      <c r="I540" s="112"/>
      <c r="J540" s="112"/>
      <c r="K540" s="112"/>
      <c r="L540" s="112"/>
      <c r="M540" s="112"/>
      <c r="N540" s="112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112"/>
      <c r="Z540" s="112"/>
      <c r="AA540" s="112"/>
      <c r="AB540" s="112"/>
      <c r="AC540" s="112"/>
      <c r="AD540" s="112"/>
      <c r="AE540" s="114"/>
    </row>
    <row r="541" customFormat="false" ht="38.05" hidden="false" customHeight="true" outlineLevel="0" collapsed="false">
      <c r="A541" s="13" t="s">
        <v>19</v>
      </c>
      <c r="B541" s="13" t="s">
        <v>20</v>
      </c>
      <c r="C541" s="13" t="s">
        <v>21</v>
      </c>
      <c r="D541" s="13" t="s">
        <v>22</v>
      </c>
      <c r="E541" s="13" t="s">
        <v>23</v>
      </c>
      <c r="F541" s="14" t="s">
        <v>24</v>
      </c>
      <c r="G541" s="13"/>
      <c r="H541" s="15"/>
      <c r="I541" s="16"/>
      <c r="J541" s="17"/>
      <c r="K541" s="15"/>
      <c r="L541" s="16"/>
      <c r="M541" s="17"/>
      <c r="N541" s="15"/>
      <c r="O541" s="16"/>
      <c r="P541" s="17"/>
      <c r="Q541" s="15"/>
      <c r="R541" s="16"/>
      <c r="S541" s="17"/>
      <c r="T541" s="18"/>
      <c r="U541" s="16"/>
      <c r="V541" s="17"/>
      <c r="W541" s="15"/>
      <c r="X541" s="16"/>
      <c r="Y541" s="17"/>
      <c r="Z541" s="15"/>
      <c r="AA541" s="16"/>
      <c r="AB541" s="17"/>
      <c r="AC541" s="19"/>
      <c r="AD541" s="19"/>
      <c r="AE541" s="19"/>
    </row>
    <row r="542" customFormat="false" ht="34.3" hidden="false" customHeight="true" outlineLevel="0" collapsed="false">
      <c r="A542" s="138" t="s">
        <v>680</v>
      </c>
      <c r="B542" s="20"/>
      <c r="C542" s="135" t="s">
        <v>681</v>
      </c>
      <c r="D542" s="21" t="n">
        <v>3.916</v>
      </c>
      <c r="E542" s="143" t="n">
        <v>250324</v>
      </c>
      <c r="F542" s="23" t="n">
        <v>45740</v>
      </c>
      <c r="G542" s="24" t="s">
        <v>27</v>
      </c>
      <c r="H542" s="25"/>
      <c r="I542" s="26" t="s">
        <v>28</v>
      </c>
      <c r="J542" s="27"/>
      <c r="K542" s="25"/>
      <c r="L542" s="26" t="s">
        <v>29</v>
      </c>
      <c r="M542" s="27"/>
      <c r="N542" s="25"/>
      <c r="O542" s="26" t="s">
        <v>30</v>
      </c>
      <c r="P542" s="27"/>
      <c r="Q542" s="25"/>
      <c r="R542" s="26" t="s">
        <v>31</v>
      </c>
      <c r="S542" s="27"/>
      <c r="T542" s="28"/>
      <c r="U542" s="26" t="s">
        <v>32</v>
      </c>
      <c r="V542" s="27"/>
      <c r="W542" s="25"/>
      <c r="X542" s="26" t="s">
        <v>33</v>
      </c>
      <c r="Y542" s="27"/>
      <c r="Z542" s="25"/>
      <c r="AA542" s="26" t="s">
        <v>34</v>
      </c>
      <c r="AB542" s="27"/>
      <c r="AC542" s="29" t="s">
        <v>35</v>
      </c>
      <c r="AD542" s="29"/>
      <c r="AE542" s="29"/>
    </row>
    <row r="543" customFormat="false" ht="32.95" hidden="false" customHeight="true" outlineLevel="0" collapsed="false">
      <c r="A543" s="30" t="s">
        <v>682</v>
      </c>
      <c r="B543" s="30"/>
      <c r="C543" s="30"/>
      <c r="D543" s="30"/>
      <c r="E543" s="151"/>
      <c r="F543" s="34" t="n">
        <v>45744</v>
      </c>
      <c r="G543" s="24" t="s">
        <v>107</v>
      </c>
      <c r="H543" s="35" t="n">
        <v>21530</v>
      </c>
      <c r="I543" s="36" t="s">
        <v>39</v>
      </c>
      <c r="J543" s="37" t="n">
        <v>405.7</v>
      </c>
      <c r="K543" s="38" t="n">
        <v>31030</v>
      </c>
      <c r="L543" s="36" t="s">
        <v>39</v>
      </c>
      <c r="M543" s="37" t="n">
        <v>1655</v>
      </c>
      <c r="N543" s="38" t="n">
        <v>1124</v>
      </c>
      <c r="O543" s="36" t="s">
        <v>39</v>
      </c>
      <c r="P543" s="37" t="n">
        <v>30.26</v>
      </c>
      <c r="Q543" s="35" t="n">
        <v>18060</v>
      </c>
      <c r="R543" s="36" t="s">
        <v>39</v>
      </c>
      <c r="S543" s="37" t="n">
        <v>442.6</v>
      </c>
      <c r="T543" s="35" t="n">
        <v>374120</v>
      </c>
      <c r="U543" s="36" t="s">
        <v>39</v>
      </c>
      <c r="V543" s="37" t="n">
        <v>19140</v>
      </c>
      <c r="W543" s="35" t="n">
        <v>3805.2</v>
      </c>
      <c r="X543" s="60" t="s">
        <v>39</v>
      </c>
      <c r="Y543" s="37" t="n">
        <v>195.5</v>
      </c>
      <c r="Z543" s="61" t="s">
        <v>683</v>
      </c>
      <c r="AA543" s="172"/>
      <c r="AB543" s="42"/>
      <c r="AC543" s="43"/>
      <c r="AD543" s="43"/>
      <c r="AE543" s="43"/>
    </row>
    <row r="544" customFormat="false" ht="34.55" hidden="false" customHeight="true" outlineLevel="0" collapsed="false">
      <c r="A544" s="30" t="s">
        <v>684</v>
      </c>
      <c r="B544" s="30"/>
      <c r="C544" s="49"/>
      <c r="D544" s="30"/>
      <c r="E544" s="30"/>
      <c r="F544" s="34"/>
      <c r="G544" s="24" t="s">
        <v>111</v>
      </c>
      <c r="H544" s="123" t="str">
        <f aca="false">ROUND(H543*81/1000000,2)&amp;" ppm"</f>
        <v>1.74 ppm</v>
      </c>
      <c r="I544" s="36" t="s">
        <v>39</v>
      </c>
      <c r="J544" s="125" t="str">
        <f aca="false">ROUND(J543*81/1000000,2)&amp;" ppm"</f>
        <v>0.03 ppm</v>
      </c>
      <c r="K544" s="123" t="str">
        <f aca="false">ROUND(K543*81/1000000,2)&amp;" ppm"</f>
        <v>2.51 ppm</v>
      </c>
      <c r="L544" s="36" t="s">
        <v>39</v>
      </c>
      <c r="M544" s="125" t="str">
        <f aca="false">ROUND(M543*81/1000000,2)&amp;" ppm"</f>
        <v>0.13 ppm</v>
      </c>
      <c r="N544" s="123" t="str">
        <f aca="false">ROUND(N543*1760/1000000,2)&amp;" ppm"</f>
        <v>1.98 ppm</v>
      </c>
      <c r="O544" s="36" t="s">
        <v>39</v>
      </c>
      <c r="P544" s="125" t="str">
        <f aca="false">ROUND(P543*1760/1000000,2)&amp;" ppm"</f>
        <v>0.05 ppm</v>
      </c>
      <c r="Q544" s="123" t="str">
        <f aca="false">ROUND(Q543*246/1000000,2)&amp;" ppm"</f>
        <v>4.44 ppm</v>
      </c>
      <c r="R544" s="36" t="s">
        <v>39</v>
      </c>
      <c r="S544" s="125" t="str">
        <f aca="false">ROUND(S543*246/1000000,2)&amp;" ppm"</f>
        <v>0.11 ppm</v>
      </c>
      <c r="T544" s="123" t="str">
        <f aca="false">ROUND(T543*32300/1000000,2)&amp;" ppm"</f>
        <v>12084.08 ppm</v>
      </c>
      <c r="U544" s="36" t="s">
        <v>39</v>
      </c>
      <c r="V544" s="125" t="str">
        <f aca="false">ROUND(V543*32300/1000000,2)&amp;" ppm"</f>
        <v>618.22 ppm</v>
      </c>
      <c r="W544" s="45"/>
      <c r="X544" s="36"/>
      <c r="Y544" s="46"/>
      <c r="Z544" s="45"/>
      <c r="AA544" s="36"/>
      <c r="AB544" s="46"/>
      <c r="AC544" s="47"/>
      <c r="AD544" s="36"/>
      <c r="AE544" s="48"/>
    </row>
    <row r="545" customFormat="false" ht="32.35" hidden="false" customHeight="true" outlineLevel="0" collapsed="false">
      <c r="A545" s="30"/>
      <c r="B545" s="30"/>
      <c r="C545" s="49"/>
      <c r="D545" s="30"/>
      <c r="E545" s="30"/>
      <c r="F545" s="34"/>
      <c r="G545" s="50" t="s">
        <v>27</v>
      </c>
      <c r="H545" s="51" t="s">
        <v>41</v>
      </c>
      <c r="I545" s="51"/>
      <c r="J545" s="51"/>
      <c r="K545" s="25"/>
      <c r="L545" s="26" t="s">
        <v>42</v>
      </c>
      <c r="M545" s="27"/>
      <c r="N545" s="52"/>
      <c r="O545" s="26" t="s">
        <v>43</v>
      </c>
      <c r="P545" s="53"/>
      <c r="Q545" s="52"/>
      <c r="R545" s="26" t="s">
        <v>44</v>
      </c>
      <c r="S545" s="53"/>
      <c r="T545" s="51" t="s">
        <v>242</v>
      </c>
      <c r="U545" s="51"/>
      <c r="V545" s="51"/>
      <c r="W545" s="28"/>
      <c r="X545" s="26"/>
      <c r="Y545" s="54"/>
      <c r="Z545" s="28"/>
      <c r="AA545" s="26"/>
      <c r="AB545" s="54"/>
      <c r="AC545" s="25"/>
      <c r="AD545" s="26"/>
      <c r="AE545" s="27"/>
    </row>
    <row r="546" customFormat="false" ht="25.25" hidden="false" customHeight="true" outlineLevel="0" collapsed="false">
      <c r="A546" s="30"/>
      <c r="B546" s="30"/>
      <c r="C546" s="49"/>
      <c r="D546" s="30"/>
      <c r="E546" s="30"/>
      <c r="F546" s="34"/>
      <c r="G546" s="24" t="s">
        <v>107</v>
      </c>
      <c r="H546" s="38" t="n">
        <v>45258</v>
      </c>
      <c r="I546" s="36" t="s">
        <v>39</v>
      </c>
      <c r="J546" s="37" t="n">
        <v>2555</v>
      </c>
      <c r="K546" s="38" t="s">
        <v>685</v>
      </c>
      <c r="L546" s="60"/>
      <c r="M546" s="37"/>
      <c r="N546" s="35" t="n">
        <v>166.97</v>
      </c>
      <c r="O546" s="60" t="s">
        <v>39</v>
      </c>
      <c r="P546" s="37" t="n">
        <v>24.68</v>
      </c>
      <c r="Q546" s="35" t="n">
        <v>20100</v>
      </c>
      <c r="R546" s="60" t="s">
        <v>39</v>
      </c>
      <c r="S546" s="37" t="n">
        <v>487.4</v>
      </c>
      <c r="T546" s="35" t="n">
        <v>1043</v>
      </c>
      <c r="U546" s="60" t="s">
        <v>39</v>
      </c>
      <c r="V546" s="37" t="n">
        <v>61.7</v>
      </c>
      <c r="W546" s="35"/>
      <c r="X546" s="60"/>
      <c r="Y546" s="37"/>
      <c r="Z546" s="35"/>
      <c r="AA546" s="60"/>
      <c r="AB546" s="37"/>
      <c r="AC546" s="47"/>
      <c r="AD546" s="36"/>
      <c r="AE546" s="48"/>
    </row>
    <row r="547" customFormat="false" ht="29.85" hidden="false" customHeight="true" outlineLevel="0" collapsed="false">
      <c r="A547" s="55"/>
      <c r="B547" s="55"/>
      <c r="C547" s="56"/>
      <c r="D547" s="55"/>
      <c r="E547" s="55"/>
      <c r="F547" s="57"/>
      <c r="G547" s="24" t="s">
        <v>111</v>
      </c>
      <c r="H547" s="123" t="str">
        <f aca="false">ROUND(H546*81/1000000,2)&amp;" ppm"</f>
        <v>3.67 ppm</v>
      </c>
      <c r="I547" s="36" t="s">
        <v>39</v>
      </c>
      <c r="J547" s="125" t="str">
        <f aca="false">ROUND(J546*81/1000000,2)&amp;" ppm"</f>
        <v>0.21 ppm</v>
      </c>
      <c r="K547" s="58"/>
      <c r="L547" s="60"/>
      <c r="M547" s="59"/>
      <c r="N547" s="61"/>
      <c r="O547" s="36"/>
      <c r="P547" s="42"/>
      <c r="Q547" s="123" t="str">
        <f aca="false">ROUND(Q546*246/1000000,2)&amp;" ppm"</f>
        <v>4.94 ppm</v>
      </c>
      <c r="R547" s="36" t="s">
        <v>39</v>
      </c>
      <c r="S547" s="125" t="str">
        <f aca="false">ROUND(S546*246/1000000,2)&amp;" ppm"</f>
        <v>0.12 ppm</v>
      </c>
      <c r="T547" s="123"/>
      <c r="U547" s="60"/>
      <c r="V547" s="37"/>
      <c r="W547" s="45"/>
      <c r="X547" s="36"/>
      <c r="Y547" s="46"/>
      <c r="Z547" s="45"/>
      <c r="AA547" s="36"/>
      <c r="AB547" s="46"/>
      <c r="AC547" s="47"/>
      <c r="AD547" s="36"/>
      <c r="AE547" s="48"/>
    </row>
    <row r="548" customFormat="false" ht="40.05" hidden="false" customHeight="true" outlineLevel="0" collapsed="false">
      <c r="A548" s="139" t="s">
        <v>686</v>
      </c>
      <c r="B548" s="62"/>
      <c r="C548" s="152" t="s">
        <v>687</v>
      </c>
      <c r="D548" s="64" t="n">
        <v>2.923</v>
      </c>
      <c r="E548" s="94" t="n">
        <v>250328</v>
      </c>
      <c r="F548" s="66" t="n">
        <v>45744</v>
      </c>
      <c r="G548" s="67" t="s">
        <v>27</v>
      </c>
      <c r="H548" s="25"/>
      <c r="I548" s="26" t="s">
        <v>28</v>
      </c>
      <c r="J548" s="27"/>
      <c r="K548" s="25"/>
      <c r="L548" s="26" t="s">
        <v>29</v>
      </c>
      <c r="M548" s="27"/>
      <c r="N548" s="25"/>
      <c r="O548" s="26" t="s">
        <v>30</v>
      </c>
      <c r="P548" s="27"/>
      <c r="Q548" s="25"/>
      <c r="R548" s="26" t="s">
        <v>31</v>
      </c>
      <c r="S548" s="27"/>
      <c r="T548" s="28"/>
      <c r="U548" s="26" t="s">
        <v>32</v>
      </c>
      <c r="V548" s="27"/>
      <c r="W548" s="25"/>
      <c r="X548" s="26" t="s">
        <v>33</v>
      </c>
      <c r="Y548" s="27"/>
      <c r="Z548" s="25"/>
      <c r="AA548" s="26" t="s">
        <v>34</v>
      </c>
      <c r="AB548" s="27"/>
      <c r="AC548" s="29" t="s">
        <v>35</v>
      </c>
      <c r="AD548" s="29"/>
      <c r="AE548" s="29"/>
    </row>
    <row r="549" customFormat="false" ht="25.25" hidden="false" customHeight="true" outlineLevel="0" collapsed="false">
      <c r="A549" s="68" t="s">
        <v>688</v>
      </c>
      <c r="B549" s="68"/>
      <c r="C549" s="68"/>
      <c r="D549" s="68"/>
      <c r="E549" s="68"/>
      <c r="F549" s="71" t="n">
        <v>45747</v>
      </c>
      <c r="G549" s="67" t="s">
        <v>107</v>
      </c>
      <c r="H549" s="72" t="n">
        <v>28190</v>
      </c>
      <c r="I549" s="73" t="s">
        <v>39</v>
      </c>
      <c r="J549" s="74" t="n">
        <v>532.7</v>
      </c>
      <c r="K549" s="96" t="n">
        <v>35920</v>
      </c>
      <c r="L549" s="73" t="s">
        <v>39</v>
      </c>
      <c r="M549" s="74" t="n">
        <v>2046</v>
      </c>
      <c r="N549" s="96" t="n">
        <v>1416</v>
      </c>
      <c r="O549" s="73" t="s">
        <v>39</v>
      </c>
      <c r="P549" s="74" t="n">
        <v>68.7</v>
      </c>
      <c r="Q549" s="72" t="n">
        <v>22770</v>
      </c>
      <c r="R549" s="73" t="s">
        <v>39</v>
      </c>
      <c r="S549" s="74" t="n">
        <v>561.4</v>
      </c>
      <c r="T549" s="72" t="n">
        <v>461880</v>
      </c>
      <c r="U549" s="73" t="s">
        <v>39</v>
      </c>
      <c r="V549" s="74" t="n">
        <v>23630</v>
      </c>
      <c r="W549" s="96" t="n">
        <v>3667.1</v>
      </c>
      <c r="X549" s="164" t="s">
        <v>39</v>
      </c>
      <c r="Y549" s="74" t="n">
        <v>191.3</v>
      </c>
      <c r="Z549" s="96" t="s">
        <v>689</v>
      </c>
      <c r="AA549" s="164"/>
      <c r="AB549" s="74"/>
      <c r="AC549" s="78"/>
      <c r="AD549" s="78"/>
      <c r="AE549" s="78"/>
    </row>
    <row r="550" customFormat="false" ht="30" hidden="false" customHeight="true" outlineLevel="0" collapsed="false">
      <c r="A550" s="68" t="s">
        <v>684</v>
      </c>
      <c r="B550" s="68"/>
      <c r="C550" s="68"/>
      <c r="D550" s="68"/>
      <c r="E550" s="68"/>
      <c r="F550" s="71"/>
      <c r="G550" s="67" t="s">
        <v>111</v>
      </c>
      <c r="H550" s="131" t="str">
        <f aca="false">ROUND(H549*81/1000000,2)&amp;" ppm"</f>
        <v>2.28 ppm</v>
      </c>
      <c r="I550" s="73" t="s">
        <v>39</v>
      </c>
      <c r="J550" s="132" t="str">
        <f aca="false">ROUND(J549*81/1000000,2)&amp;" ppm"</f>
        <v>0.04 ppm</v>
      </c>
      <c r="K550" s="131" t="str">
        <f aca="false">ROUND(K549*81/1000000,2)&amp;" ppm"</f>
        <v>2.91 ppm</v>
      </c>
      <c r="L550" s="73" t="s">
        <v>39</v>
      </c>
      <c r="M550" s="132" t="str">
        <f aca="false">ROUND(M549*81/1000000,2)&amp;" ppm"</f>
        <v>0.17 ppm</v>
      </c>
      <c r="N550" s="131" t="str">
        <f aca="false">ROUND(N549*1760/1000000,2)&amp;" ppm"</f>
        <v>2.49 ppm</v>
      </c>
      <c r="O550" s="73" t="s">
        <v>39</v>
      </c>
      <c r="P550" s="132" t="str">
        <f aca="false">ROUND(P549*1760/1000000,2)&amp;" ppm"</f>
        <v>0.12 ppm</v>
      </c>
      <c r="Q550" s="131" t="str">
        <f aca="false">ROUND(Q549*246/1000000,2)&amp;" ppm"</f>
        <v>5.6 ppm</v>
      </c>
      <c r="R550" s="73" t="s">
        <v>39</v>
      </c>
      <c r="S550" s="132" t="str">
        <f aca="false">ROUND(S549*246/1000000,2)&amp;" ppm"</f>
        <v>0.14 ppm</v>
      </c>
      <c r="T550" s="131" t="str">
        <f aca="false">ROUND(T549*32300/1000000,2)&amp;" ppm"</f>
        <v>14918.72 ppm</v>
      </c>
      <c r="U550" s="73" t="s">
        <v>39</v>
      </c>
      <c r="V550" s="132" t="str">
        <f aca="false">ROUND(V549*32300/1000000,2)&amp;" ppm"</f>
        <v>763.25 ppm</v>
      </c>
      <c r="W550" s="79"/>
      <c r="X550" s="73"/>
      <c r="Y550" s="80"/>
      <c r="Z550" s="79"/>
      <c r="AA550" s="73"/>
      <c r="AB550" s="80"/>
      <c r="AC550" s="82"/>
      <c r="AD550" s="73"/>
      <c r="AE550" s="83"/>
    </row>
    <row r="551" customFormat="false" ht="32.35" hidden="false" customHeight="true" outlineLevel="0" collapsed="false">
      <c r="A551" s="68"/>
      <c r="B551" s="68"/>
      <c r="C551" s="84"/>
      <c r="D551" s="69"/>
      <c r="E551" s="69"/>
      <c r="F551" s="71"/>
      <c r="G551" s="85" t="s">
        <v>27</v>
      </c>
      <c r="H551" s="51" t="s">
        <v>41</v>
      </c>
      <c r="I551" s="51"/>
      <c r="J551" s="51"/>
      <c r="K551" s="25"/>
      <c r="L551" s="26" t="s">
        <v>42</v>
      </c>
      <c r="M551" s="27"/>
      <c r="N551" s="52"/>
      <c r="O551" s="26" t="s">
        <v>43</v>
      </c>
      <c r="P551" s="53"/>
      <c r="Q551" s="52"/>
      <c r="R551" s="26" t="s">
        <v>44</v>
      </c>
      <c r="S551" s="53"/>
      <c r="T551" s="51" t="s">
        <v>242</v>
      </c>
      <c r="U551" s="51"/>
      <c r="V551" s="51"/>
      <c r="W551" s="28"/>
      <c r="X551" s="26"/>
      <c r="Y551" s="54"/>
      <c r="Z551" s="28"/>
      <c r="AA551" s="26"/>
      <c r="AB551" s="54"/>
      <c r="AC551" s="25"/>
      <c r="AD551" s="26"/>
      <c r="AE551" s="27"/>
    </row>
    <row r="552" customFormat="false" ht="25.25" hidden="false" customHeight="true" outlineLevel="0" collapsed="false">
      <c r="A552" s="68"/>
      <c r="B552" s="68"/>
      <c r="C552" s="84"/>
      <c r="D552" s="68"/>
      <c r="E552" s="68"/>
      <c r="F552" s="71"/>
      <c r="G552" s="67" t="s">
        <v>107</v>
      </c>
      <c r="H552" s="149" t="n">
        <v>31095</v>
      </c>
      <c r="I552" s="73" t="s">
        <v>39</v>
      </c>
      <c r="J552" s="90" t="n">
        <v>1976</v>
      </c>
      <c r="K552" s="72" t="s">
        <v>690</v>
      </c>
      <c r="L552" s="91"/>
      <c r="M552" s="74"/>
      <c r="N552" s="96" t="n">
        <v>133.96</v>
      </c>
      <c r="O552" s="164" t="s">
        <v>39</v>
      </c>
      <c r="P552" s="74" t="n">
        <v>31.27</v>
      </c>
      <c r="Q552" s="96" t="n">
        <v>25730</v>
      </c>
      <c r="R552" s="164" t="s">
        <v>39</v>
      </c>
      <c r="S552" s="74" t="n">
        <v>625.5</v>
      </c>
      <c r="T552" s="72" t="n">
        <v>1335.3</v>
      </c>
      <c r="U552" s="164" t="s">
        <v>39</v>
      </c>
      <c r="V552" s="74" t="n">
        <v>79.64</v>
      </c>
      <c r="W552" s="79"/>
      <c r="X552" s="73"/>
      <c r="Y552" s="80"/>
      <c r="Z552" s="72"/>
      <c r="AA552" s="164"/>
      <c r="AB552" s="74"/>
      <c r="AC552" s="82"/>
      <c r="AD552" s="73"/>
      <c r="AE552" s="83"/>
    </row>
    <row r="553" customFormat="false" ht="26.7" hidden="false" customHeight="true" outlineLevel="0" collapsed="false">
      <c r="A553" s="86"/>
      <c r="B553" s="86"/>
      <c r="C553" s="87"/>
      <c r="D553" s="133"/>
      <c r="E553" s="133"/>
      <c r="F553" s="88"/>
      <c r="G553" s="67" t="s">
        <v>111</v>
      </c>
      <c r="H553" s="131" t="str">
        <f aca="false">ROUND(H552*81/1000000,2)&amp;" ppm"</f>
        <v>2.52 ppm</v>
      </c>
      <c r="I553" s="73" t="s">
        <v>39</v>
      </c>
      <c r="J553" s="132" t="str">
        <f aca="false">ROUND(J552*81/1000000,2)&amp;" ppm"</f>
        <v>0.16 ppm</v>
      </c>
      <c r="K553" s="149"/>
      <c r="L553" s="164"/>
      <c r="M553" s="90"/>
      <c r="N553" s="75"/>
      <c r="O553" s="73"/>
      <c r="P553" s="77"/>
      <c r="Q553" s="131" t="str">
        <f aca="false">ROUND(Q552*246/1000000,2)&amp;" ppm"</f>
        <v>6.33 ppm</v>
      </c>
      <c r="R553" s="73" t="s">
        <v>39</v>
      </c>
      <c r="S553" s="132" t="str">
        <f aca="false">ROUND(S552*246/1000000,2)&amp;" ppm"</f>
        <v>0.15 ppm</v>
      </c>
      <c r="T553" s="131"/>
      <c r="U553" s="164"/>
      <c r="V553" s="74"/>
      <c r="W553" s="79"/>
      <c r="X553" s="73"/>
      <c r="Y553" s="80"/>
      <c r="Z553" s="79"/>
      <c r="AA553" s="73"/>
      <c r="AB553" s="80"/>
      <c r="AC553" s="82"/>
      <c r="AD553" s="73"/>
      <c r="AE553" s="83"/>
    </row>
    <row r="554" customFormat="false" ht="34.3" hidden="false" customHeight="true" outlineLevel="0" collapsed="false">
      <c r="A554" s="138" t="s">
        <v>691</v>
      </c>
      <c r="B554" s="20"/>
      <c r="C554" s="135" t="s">
        <v>692</v>
      </c>
      <c r="D554" s="21" t="n">
        <v>2.229</v>
      </c>
      <c r="E554" s="143" t="n">
        <v>250331</v>
      </c>
      <c r="F554" s="23" t="n">
        <v>45747</v>
      </c>
      <c r="G554" s="24" t="s">
        <v>27</v>
      </c>
      <c r="H554" s="25"/>
      <c r="I554" s="26" t="s">
        <v>28</v>
      </c>
      <c r="J554" s="27"/>
      <c r="K554" s="25"/>
      <c r="L554" s="26" t="s">
        <v>29</v>
      </c>
      <c r="M554" s="27"/>
      <c r="N554" s="25"/>
      <c r="O554" s="26" t="s">
        <v>30</v>
      </c>
      <c r="P554" s="27"/>
      <c r="Q554" s="25"/>
      <c r="R554" s="26" t="s">
        <v>31</v>
      </c>
      <c r="S554" s="27"/>
      <c r="T554" s="28"/>
      <c r="U554" s="26" t="s">
        <v>32</v>
      </c>
      <c r="V554" s="27"/>
      <c r="W554" s="25"/>
      <c r="X554" s="26" t="s">
        <v>33</v>
      </c>
      <c r="Y554" s="27"/>
      <c r="Z554" s="25"/>
      <c r="AA554" s="26" t="s">
        <v>34</v>
      </c>
      <c r="AB554" s="27"/>
      <c r="AC554" s="29" t="s">
        <v>35</v>
      </c>
      <c r="AD554" s="29"/>
      <c r="AE554" s="29"/>
    </row>
    <row r="555" customFormat="false" ht="32.95" hidden="false" customHeight="true" outlineLevel="0" collapsed="false">
      <c r="A555" s="30" t="s">
        <v>693</v>
      </c>
      <c r="B555" s="30"/>
      <c r="C555" s="30"/>
      <c r="D555" s="30"/>
      <c r="E555" s="151"/>
      <c r="F555" s="34" t="n">
        <v>45749</v>
      </c>
      <c r="G555" s="24" t="s">
        <v>107</v>
      </c>
      <c r="H555" s="38" t="n">
        <v>28640</v>
      </c>
      <c r="I555" s="36" t="s">
        <v>39</v>
      </c>
      <c r="J555" s="37" t="n">
        <v>549.7</v>
      </c>
      <c r="K555" s="38" t="n">
        <v>38760</v>
      </c>
      <c r="L555" s="36" t="s">
        <v>39</v>
      </c>
      <c r="M555" s="37" t="n">
        <v>2167</v>
      </c>
      <c r="N555" s="38" t="n">
        <v>1478</v>
      </c>
      <c r="O555" s="36" t="s">
        <v>39</v>
      </c>
      <c r="P555" s="37" t="n">
        <v>41.76</v>
      </c>
      <c r="Q555" s="35" t="n">
        <v>23470</v>
      </c>
      <c r="R555" s="36" t="s">
        <v>39</v>
      </c>
      <c r="S555" s="37" t="n">
        <v>582.2</v>
      </c>
      <c r="T555" s="38" t="n">
        <v>468120</v>
      </c>
      <c r="U555" s="36" t="s">
        <v>39</v>
      </c>
      <c r="V555" s="37" t="n">
        <v>23960</v>
      </c>
      <c r="W555" s="38" t="n">
        <v>25832</v>
      </c>
      <c r="X555" s="60" t="s">
        <v>39</v>
      </c>
      <c r="Y555" s="37" t="n">
        <v>141.1</v>
      </c>
      <c r="Z555" s="61" t="s">
        <v>694</v>
      </c>
      <c r="AA555" s="172"/>
      <c r="AB555" s="42"/>
      <c r="AC555" s="43"/>
      <c r="AD555" s="43"/>
      <c r="AE555" s="43"/>
    </row>
    <row r="556" customFormat="false" ht="34.55" hidden="false" customHeight="true" outlineLevel="0" collapsed="false">
      <c r="A556" s="30" t="s">
        <v>684</v>
      </c>
      <c r="B556" s="30"/>
      <c r="C556" s="49"/>
      <c r="D556" s="30"/>
      <c r="E556" s="30"/>
      <c r="F556" s="34"/>
      <c r="G556" s="24" t="s">
        <v>111</v>
      </c>
      <c r="H556" s="123" t="str">
        <f aca="false">ROUND(H555*81/1000000,2)&amp;" ppm"</f>
        <v>2.32 ppm</v>
      </c>
      <c r="I556" s="36" t="s">
        <v>39</v>
      </c>
      <c r="J556" s="125" t="str">
        <f aca="false">ROUND(J555*81/1000000,2)&amp;" ppm"</f>
        <v>0.04 ppm</v>
      </c>
      <c r="K556" s="123" t="str">
        <f aca="false">ROUND(K555*81/1000000,2)&amp;" ppm"</f>
        <v>3.14 ppm</v>
      </c>
      <c r="L556" s="36" t="s">
        <v>39</v>
      </c>
      <c r="M556" s="125" t="str">
        <f aca="false">ROUND(M555*81/1000000,2)&amp;" ppm"</f>
        <v>0.18 ppm</v>
      </c>
      <c r="N556" s="123" t="str">
        <f aca="false">ROUND(N555*1760/1000000,2)&amp;" ppm"</f>
        <v>2.6 ppm</v>
      </c>
      <c r="O556" s="36" t="s">
        <v>39</v>
      </c>
      <c r="P556" s="125" t="str">
        <f aca="false">ROUND(P555*1760/1000000,2)&amp;" ppm"</f>
        <v>0.07 ppm</v>
      </c>
      <c r="Q556" s="123" t="str">
        <f aca="false">ROUND(Q555*246/1000000,2)&amp;" ppm"</f>
        <v>5.77 ppm</v>
      </c>
      <c r="R556" s="36" t="s">
        <v>39</v>
      </c>
      <c r="S556" s="125" t="str">
        <f aca="false">ROUND(S555*246/1000000,2)&amp;" ppm"</f>
        <v>0.14 ppm</v>
      </c>
      <c r="T556" s="123" t="str">
        <f aca="false">ROUND(T555*32300/1000000,2)&amp;" ppm"</f>
        <v>15120.28 ppm</v>
      </c>
      <c r="U556" s="36" t="s">
        <v>39</v>
      </c>
      <c r="V556" s="125" t="str">
        <f aca="false">ROUND(V555*32300/1000000,2)&amp;" ppm"</f>
        <v>773.91 ppm</v>
      </c>
      <c r="W556" s="45"/>
      <c r="X556" s="36"/>
      <c r="Y556" s="46"/>
      <c r="Z556" s="45"/>
      <c r="AA556" s="36"/>
      <c r="AB556" s="46"/>
      <c r="AC556" s="47"/>
      <c r="AD556" s="36"/>
      <c r="AE556" s="48"/>
    </row>
    <row r="557" customFormat="false" ht="32.35" hidden="false" customHeight="true" outlineLevel="0" collapsed="false">
      <c r="A557" s="30"/>
      <c r="B557" s="30"/>
      <c r="C557" s="49"/>
      <c r="D557" s="30"/>
      <c r="E557" s="30"/>
      <c r="F557" s="34"/>
      <c r="G557" s="50" t="s">
        <v>27</v>
      </c>
      <c r="H557" s="51" t="s">
        <v>41</v>
      </c>
      <c r="I557" s="51"/>
      <c r="J557" s="51"/>
      <c r="K557" s="25"/>
      <c r="L557" s="26" t="s">
        <v>42</v>
      </c>
      <c r="M557" s="27"/>
      <c r="N557" s="52"/>
      <c r="O557" s="26" t="s">
        <v>43</v>
      </c>
      <c r="P557" s="53"/>
      <c r="Q557" s="52"/>
      <c r="R557" s="26" t="s">
        <v>44</v>
      </c>
      <c r="S557" s="53"/>
      <c r="T557" s="51" t="s">
        <v>242</v>
      </c>
      <c r="U557" s="51"/>
      <c r="V557" s="51"/>
      <c r="W557" s="28"/>
      <c r="X557" s="26"/>
      <c r="Y557" s="54"/>
      <c r="Z557" s="28"/>
      <c r="AA557" s="26"/>
      <c r="AB557" s="54"/>
      <c r="AC557" s="25"/>
      <c r="AD557" s="26"/>
      <c r="AE557" s="27"/>
    </row>
    <row r="558" customFormat="false" ht="25.25" hidden="false" customHeight="true" outlineLevel="0" collapsed="false">
      <c r="A558" s="30"/>
      <c r="B558" s="30"/>
      <c r="C558" s="49"/>
      <c r="D558" s="30"/>
      <c r="E558" s="30"/>
      <c r="F558" s="34"/>
      <c r="G558" s="24" t="s">
        <v>107</v>
      </c>
      <c r="H558" s="38" t="n">
        <v>31017</v>
      </c>
      <c r="I558" s="36" t="s">
        <v>39</v>
      </c>
      <c r="J558" s="37" t="n">
        <v>2058</v>
      </c>
      <c r="K558" s="35" t="s">
        <v>695</v>
      </c>
      <c r="L558" s="60"/>
      <c r="M558" s="37"/>
      <c r="N558" s="38" t="n">
        <v>218.49</v>
      </c>
      <c r="O558" s="60" t="s">
        <v>39</v>
      </c>
      <c r="P558" s="37" t="n">
        <v>36.92</v>
      </c>
      <c r="Q558" s="35" t="n">
        <v>25950</v>
      </c>
      <c r="R558" s="60" t="s">
        <v>39</v>
      </c>
      <c r="S558" s="37" t="n">
        <v>643.2</v>
      </c>
      <c r="T558" s="35" t="n">
        <v>1282.2</v>
      </c>
      <c r="U558" s="60" t="s">
        <v>39</v>
      </c>
      <c r="V558" s="37" t="n">
        <v>81.25</v>
      </c>
      <c r="W558" s="35"/>
      <c r="X558" s="60"/>
      <c r="Y558" s="37"/>
      <c r="Z558" s="35"/>
      <c r="AA558" s="60"/>
      <c r="AB558" s="37"/>
      <c r="AC558" s="47"/>
      <c r="AD558" s="36"/>
      <c r="AE558" s="48"/>
    </row>
    <row r="559" customFormat="false" ht="29.85" hidden="false" customHeight="true" outlineLevel="0" collapsed="false">
      <c r="A559" s="55"/>
      <c r="B559" s="55"/>
      <c r="C559" s="56"/>
      <c r="D559" s="55"/>
      <c r="E559" s="55"/>
      <c r="F559" s="57"/>
      <c r="G559" s="24" t="s">
        <v>111</v>
      </c>
      <c r="H559" s="123" t="str">
        <f aca="false">ROUND(H558*81/1000000,2)&amp;" ppm"</f>
        <v>2.51 ppm</v>
      </c>
      <c r="I559" s="36" t="s">
        <v>39</v>
      </c>
      <c r="J559" s="125" t="str">
        <f aca="false">ROUND(J558*81/1000000,2)&amp;" ppm"</f>
        <v>0.17 ppm</v>
      </c>
      <c r="K559" s="58"/>
      <c r="L559" s="60"/>
      <c r="M559" s="59"/>
      <c r="N559" s="61"/>
      <c r="O559" s="36"/>
      <c r="P559" s="42"/>
      <c r="Q559" s="123" t="str">
        <f aca="false">ROUND(Q558*246/1000000,2)&amp;" ppm"</f>
        <v>6.38 ppm</v>
      </c>
      <c r="R559" s="36" t="s">
        <v>39</v>
      </c>
      <c r="S559" s="125" t="str">
        <f aca="false">ROUND(S558*246/1000000,2)&amp;" ppm"</f>
        <v>0.16 ppm</v>
      </c>
      <c r="T559" s="123"/>
      <c r="U559" s="60"/>
      <c r="V559" s="37"/>
      <c r="W559" s="45"/>
      <c r="X559" s="36"/>
      <c r="Y559" s="46"/>
      <c r="Z559" s="45"/>
      <c r="AA559" s="36"/>
      <c r="AB559" s="46"/>
      <c r="AC559" s="47"/>
      <c r="AD559" s="36"/>
      <c r="AE559" s="48"/>
    </row>
    <row r="560" customFormat="false" ht="40.05" hidden="false" customHeight="true" outlineLevel="0" collapsed="false">
      <c r="A560" s="139" t="s">
        <v>696</v>
      </c>
      <c r="B560" s="62"/>
      <c r="C560" s="152" t="s">
        <v>697</v>
      </c>
      <c r="D560" s="64" t="n">
        <v>4.804</v>
      </c>
      <c r="E560" s="94" t="n">
        <v>250402</v>
      </c>
      <c r="F560" s="66" t="n">
        <v>45749</v>
      </c>
      <c r="G560" s="67" t="s">
        <v>27</v>
      </c>
      <c r="H560" s="25"/>
      <c r="I560" s="26" t="s">
        <v>28</v>
      </c>
      <c r="J560" s="27"/>
      <c r="K560" s="25"/>
      <c r="L560" s="26" t="s">
        <v>29</v>
      </c>
      <c r="M560" s="27"/>
      <c r="N560" s="25"/>
      <c r="O560" s="26" t="s">
        <v>30</v>
      </c>
      <c r="P560" s="27"/>
      <c r="Q560" s="25"/>
      <c r="R560" s="26" t="s">
        <v>31</v>
      </c>
      <c r="S560" s="27"/>
      <c r="T560" s="28"/>
      <c r="U560" s="26" t="s">
        <v>32</v>
      </c>
      <c r="V560" s="27"/>
      <c r="W560" s="25"/>
      <c r="X560" s="26" t="s">
        <v>33</v>
      </c>
      <c r="Y560" s="27"/>
      <c r="Z560" s="25"/>
      <c r="AA560" s="26" t="s">
        <v>34</v>
      </c>
      <c r="AB560" s="27"/>
      <c r="AC560" s="29" t="s">
        <v>35</v>
      </c>
      <c r="AD560" s="29"/>
      <c r="AE560" s="29"/>
    </row>
    <row r="561" customFormat="false" ht="25.25" hidden="false" customHeight="true" outlineLevel="0" collapsed="false">
      <c r="A561" s="68" t="s">
        <v>698</v>
      </c>
      <c r="B561" s="68"/>
      <c r="C561" s="68"/>
      <c r="D561" s="68"/>
      <c r="E561" s="68"/>
      <c r="F561" s="71" t="n">
        <v>45754</v>
      </c>
      <c r="G561" s="67" t="s">
        <v>107</v>
      </c>
      <c r="H561" s="72" t="n">
        <v>27010</v>
      </c>
      <c r="I561" s="73" t="s">
        <v>39</v>
      </c>
      <c r="J561" s="74" t="n">
        <v>500.5</v>
      </c>
      <c r="K561" s="96" t="n">
        <v>33260</v>
      </c>
      <c r="L561" s="73" t="s">
        <v>39</v>
      </c>
      <c r="M561" s="74" t="n">
        <v>1764</v>
      </c>
      <c r="N561" s="96" t="n">
        <v>1363</v>
      </c>
      <c r="O561" s="73" t="s">
        <v>39</v>
      </c>
      <c r="P561" s="74" t="n">
        <v>34.73</v>
      </c>
      <c r="Q561" s="72" t="n">
        <v>21700</v>
      </c>
      <c r="R561" s="73" t="s">
        <v>39</v>
      </c>
      <c r="S561" s="74" t="n">
        <v>526.7</v>
      </c>
      <c r="T561" s="72" t="n">
        <v>446110</v>
      </c>
      <c r="U561" s="73" t="s">
        <v>39</v>
      </c>
      <c r="V561" s="74" t="n">
        <v>22810</v>
      </c>
      <c r="W561" s="96" t="n">
        <v>2659.3</v>
      </c>
      <c r="X561" s="164" t="s">
        <v>39</v>
      </c>
      <c r="Y561" s="74" t="n">
        <v>138.5</v>
      </c>
      <c r="Z561" s="96" t="n">
        <v>22.14</v>
      </c>
      <c r="AA561" s="164" t="s">
        <v>39</v>
      </c>
      <c r="AB561" s="74" t="n">
        <v>17.64</v>
      </c>
      <c r="AC561" s="78"/>
      <c r="AD561" s="78"/>
      <c r="AE561" s="78"/>
    </row>
    <row r="562" customFormat="false" ht="30" hidden="false" customHeight="true" outlineLevel="0" collapsed="false">
      <c r="A562" s="68" t="s">
        <v>684</v>
      </c>
      <c r="B562" s="68"/>
      <c r="C562" s="68"/>
      <c r="D562" s="68"/>
      <c r="E562" s="68"/>
      <c r="F562" s="71"/>
      <c r="G562" s="67" t="s">
        <v>111</v>
      </c>
      <c r="H562" s="131" t="str">
        <f aca="false">ROUND(H561*81/1000000,2)&amp;" ppm"</f>
        <v>2.19 ppm</v>
      </c>
      <c r="I562" s="73" t="s">
        <v>39</v>
      </c>
      <c r="J562" s="132" t="str">
        <f aca="false">ROUND(J561*81/1000000,2)&amp;" ppm"</f>
        <v>0.04 ppm</v>
      </c>
      <c r="K562" s="131" t="str">
        <f aca="false">ROUND(K561*81/1000000,2)&amp;" ppm"</f>
        <v>2.69 ppm</v>
      </c>
      <c r="L562" s="73" t="s">
        <v>39</v>
      </c>
      <c r="M562" s="132" t="str">
        <f aca="false">ROUND(M561*81/1000000,2)&amp;" ppm"</f>
        <v>0.14 ppm</v>
      </c>
      <c r="N562" s="131" t="str">
        <f aca="false">ROUND(N561*1760/1000000,2)&amp;" ppm"</f>
        <v>2.4 ppm</v>
      </c>
      <c r="O562" s="73" t="s">
        <v>39</v>
      </c>
      <c r="P562" s="132" t="str">
        <f aca="false">ROUND(P561*1760/1000000,2)&amp;" ppm"</f>
        <v>0.06 ppm</v>
      </c>
      <c r="Q562" s="131" t="str">
        <f aca="false">ROUND(Q561*246/1000000,2)&amp;" ppm"</f>
        <v>5.34 ppm</v>
      </c>
      <c r="R562" s="73" t="s">
        <v>39</v>
      </c>
      <c r="S562" s="132" t="str">
        <f aca="false">ROUND(S561*246/1000000,2)&amp;" ppm"</f>
        <v>0.13 ppm</v>
      </c>
      <c r="T562" s="131" t="str">
        <f aca="false">ROUND(T561*32300/1000000,2)&amp;" ppm"</f>
        <v>14409.35 ppm</v>
      </c>
      <c r="U562" s="73" t="s">
        <v>39</v>
      </c>
      <c r="V562" s="132" t="str">
        <f aca="false">ROUND(V561*32300/1000000,2)&amp;" ppm"</f>
        <v>736.76 ppm</v>
      </c>
      <c r="W562" s="79"/>
      <c r="X562" s="73"/>
      <c r="Y562" s="80"/>
      <c r="Z562" s="79"/>
      <c r="AA562" s="73"/>
      <c r="AB562" s="80"/>
      <c r="AC562" s="82"/>
      <c r="AD562" s="73"/>
      <c r="AE562" s="83"/>
    </row>
    <row r="563" customFormat="false" ht="32.35" hidden="false" customHeight="true" outlineLevel="0" collapsed="false">
      <c r="A563" s="68"/>
      <c r="B563" s="68"/>
      <c r="C563" s="84"/>
      <c r="D563" s="69"/>
      <c r="E563" s="69"/>
      <c r="F563" s="71"/>
      <c r="G563" s="85" t="s">
        <v>27</v>
      </c>
      <c r="H563" s="51" t="s">
        <v>41</v>
      </c>
      <c r="I563" s="51"/>
      <c r="J563" s="51"/>
      <c r="K563" s="25"/>
      <c r="L563" s="26" t="s">
        <v>42</v>
      </c>
      <c r="M563" s="27"/>
      <c r="N563" s="52"/>
      <c r="O563" s="26" t="s">
        <v>43</v>
      </c>
      <c r="P563" s="53"/>
      <c r="Q563" s="52"/>
      <c r="R563" s="26" t="s">
        <v>44</v>
      </c>
      <c r="S563" s="53"/>
      <c r="T563" s="51" t="s">
        <v>242</v>
      </c>
      <c r="U563" s="51"/>
      <c r="V563" s="51"/>
      <c r="W563" s="28"/>
      <c r="X563" s="26"/>
      <c r="Y563" s="54"/>
      <c r="Z563" s="28"/>
      <c r="AA563" s="26"/>
      <c r="AB563" s="54"/>
      <c r="AC563" s="25"/>
      <c r="AD563" s="26"/>
      <c r="AE563" s="27"/>
    </row>
    <row r="564" customFormat="false" ht="25.25" hidden="false" customHeight="true" outlineLevel="0" collapsed="false">
      <c r="A564" s="68"/>
      <c r="B564" s="68"/>
      <c r="C564" s="84"/>
      <c r="D564" s="68"/>
      <c r="E564" s="68"/>
      <c r="F564" s="71"/>
      <c r="G564" s="67" t="s">
        <v>107</v>
      </c>
      <c r="H564" s="149" t="n">
        <v>33618</v>
      </c>
      <c r="I564" s="73" t="s">
        <v>39</v>
      </c>
      <c r="J564" s="90" t="n">
        <v>1975</v>
      </c>
      <c r="K564" s="72" t="n">
        <v>69.291</v>
      </c>
      <c r="L564" s="91" t="s">
        <v>39</v>
      </c>
      <c r="M564" s="74" t="n">
        <v>190.3</v>
      </c>
      <c r="N564" s="96" t="n">
        <v>197.79</v>
      </c>
      <c r="O564" s="164" t="s">
        <v>39</v>
      </c>
      <c r="P564" s="74" t="n">
        <v>25.4</v>
      </c>
      <c r="Q564" s="96" t="n">
        <v>24310</v>
      </c>
      <c r="R564" s="164" t="s">
        <v>39</v>
      </c>
      <c r="S564" s="74" t="n">
        <v>577.7</v>
      </c>
      <c r="T564" s="72" t="n">
        <v>1260.9</v>
      </c>
      <c r="U564" s="164" t="s">
        <v>39</v>
      </c>
      <c r="V564" s="74" t="n">
        <v>71.22</v>
      </c>
      <c r="W564" s="79"/>
      <c r="X564" s="73"/>
      <c r="Y564" s="80"/>
      <c r="Z564" s="72"/>
      <c r="AA564" s="164"/>
      <c r="AB564" s="74"/>
      <c r="AC564" s="82"/>
      <c r="AD564" s="73"/>
      <c r="AE564" s="83"/>
    </row>
    <row r="565" customFormat="false" ht="26.7" hidden="false" customHeight="true" outlineLevel="0" collapsed="false">
      <c r="A565" s="86"/>
      <c r="B565" s="86"/>
      <c r="C565" s="87"/>
      <c r="D565" s="133"/>
      <c r="E565" s="133"/>
      <c r="F565" s="88"/>
      <c r="G565" s="67" t="s">
        <v>111</v>
      </c>
      <c r="H565" s="131" t="str">
        <f aca="false">ROUND(H564*81/1000000,2)&amp;" ppm"</f>
        <v>2.72 ppm</v>
      </c>
      <c r="I565" s="73" t="s">
        <v>39</v>
      </c>
      <c r="J565" s="132" t="str">
        <f aca="false">ROUND(J564*81/1000000,2)&amp;" ppm"</f>
        <v>0.16 ppm</v>
      </c>
      <c r="K565" s="149"/>
      <c r="L565" s="164"/>
      <c r="M565" s="90"/>
      <c r="N565" s="75"/>
      <c r="O565" s="73"/>
      <c r="P565" s="77"/>
      <c r="Q565" s="131" t="str">
        <f aca="false">ROUND(Q564*246/1000000,2)&amp;" ppm"</f>
        <v>5.98 ppm</v>
      </c>
      <c r="R565" s="73" t="s">
        <v>39</v>
      </c>
      <c r="S565" s="132" t="str">
        <f aca="false">ROUND(S564*246/1000000,2)&amp;" ppm"</f>
        <v>0.14 ppm</v>
      </c>
      <c r="T565" s="131"/>
      <c r="U565" s="164"/>
      <c r="V565" s="74"/>
      <c r="W565" s="79"/>
      <c r="X565" s="73"/>
      <c r="Y565" s="80"/>
      <c r="Z565" s="79"/>
      <c r="AA565" s="73"/>
      <c r="AB565" s="80"/>
      <c r="AC565" s="82"/>
      <c r="AD565" s="73"/>
      <c r="AE565" s="83"/>
    </row>
    <row r="566" customFormat="false" ht="34.3" hidden="false" customHeight="true" outlineLevel="0" collapsed="false">
      <c r="A566" s="138" t="s">
        <v>699</v>
      </c>
      <c r="B566" s="20"/>
      <c r="C566" s="135" t="s">
        <v>700</v>
      </c>
      <c r="D566" s="21" t="n">
        <v>3.909</v>
      </c>
      <c r="E566" s="143" t="n">
        <v>250407</v>
      </c>
      <c r="F566" s="23" t="n">
        <v>45754</v>
      </c>
      <c r="G566" s="24" t="s">
        <v>27</v>
      </c>
      <c r="H566" s="25"/>
      <c r="I566" s="26" t="s">
        <v>28</v>
      </c>
      <c r="J566" s="27"/>
      <c r="K566" s="25"/>
      <c r="L566" s="26" t="s">
        <v>29</v>
      </c>
      <c r="M566" s="27"/>
      <c r="N566" s="25"/>
      <c r="O566" s="26" t="s">
        <v>30</v>
      </c>
      <c r="P566" s="27"/>
      <c r="Q566" s="25"/>
      <c r="R566" s="26" t="s">
        <v>31</v>
      </c>
      <c r="S566" s="27"/>
      <c r="T566" s="28"/>
      <c r="U566" s="26" t="s">
        <v>32</v>
      </c>
      <c r="V566" s="27"/>
      <c r="W566" s="25"/>
      <c r="X566" s="26" t="s">
        <v>33</v>
      </c>
      <c r="Y566" s="27"/>
      <c r="Z566" s="25"/>
      <c r="AA566" s="26" t="s">
        <v>34</v>
      </c>
      <c r="AB566" s="27"/>
      <c r="AC566" s="29" t="s">
        <v>35</v>
      </c>
      <c r="AD566" s="29"/>
      <c r="AE566" s="29"/>
    </row>
    <row r="567" customFormat="false" ht="32.95" hidden="false" customHeight="true" outlineLevel="0" collapsed="false">
      <c r="A567" s="30" t="s">
        <v>701</v>
      </c>
      <c r="B567" s="30"/>
      <c r="C567" s="30"/>
      <c r="D567" s="30"/>
      <c r="E567" s="151"/>
      <c r="F567" s="34" t="n">
        <v>45758</v>
      </c>
      <c r="G567" s="24" t="s">
        <v>107</v>
      </c>
      <c r="H567" s="38" t="n">
        <v>28770</v>
      </c>
      <c r="I567" s="36" t="s">
        <v>39</v>
      </c>
      <c r="J567" s="37" t="n">
        <v>536.3</v>
      </c>
      <c r="K567" s="38" t="n">
        <v>36670</v>
      </c>
      <c r="L567" s="36" t="s">
        <v>39</v>
      </c>
      <c r="M567" s="37" t="n">
        <v>1975</v>
      </c>
      <c r="N567" s="38" t="n">
        <v>1395</v>
      </c>
      <c r="O567" s="36" t="s">
        <v>39</v>
      </c>
      <c r="P567" s="37" t="n">
        <v>36.73</v>
      </c>
      <c r="Q567" s="35" t="n">
        <v>23650</v>
      </c>
      <c r="R567" s="36" t="s">
        <v>39</v>
      </c>
      <c r="S567" s="37" t="n">
        <v>575.1</v>
      </c>
      <c r="T567" s="38" t="n">
        <v>466650</v>
      </c>
      <c r="U567" s="36" t="s">
        <v>39</v>
      </c>
      <c r="V567" s="37" t="n">
        <v>23860</v>
      </c>
      <c r="W567" s="38" t="n">
        <v>3859.7</v>
      </c>
      <c r="X567" s="60" t="s">
        <v>39</v>
      </c>
      <c r="Y567" s="37" t="n">
        <v>199</v>
      </c>
      <c r="Z567" s="61" t="s">
        <v>702</v>
      </c>
      <c r="AA567" s="172"/>
      <c r="AB567" s="42"/>
      <c r="AC567" s="43"/>
      <c r="AD567" s="43"/>
      <c r="AE567" s="43"/>
    </row>
    <row r="568" customFormat="false" ht="34.55" hidden="false" customHeight="true" outlineLevel="0" collapsed="false">
      <c r="A568" s="30" t="s">
        <v>684</v>
      </c>
      <c r="B568" s="30"/>
      <c r="C568" s="49"/>
      <c r="D568" s="30"/>
      <c r="E568" s="30"/>
      <c r="F568" s="34"/>
      <c r="G568" s="24" t="s">
        <v>111</v>
      </c>
      <c r="H568" s="123" t="str">
        <f aca="false">ROUND(H567*81/1000000,2)&amp;" ppm"</f>
        <v>2.33 ppm</v>
      </c>
      <c r="I568" s="36" t="s">
        <v>39</v>
      </c>
      <c r="J568" s="125" t="str">
        <f aca="false">ROUND(J567*81/1000000,2)&amp;" ppm"</f>
        <v>0.04 ppm</v>
      </c>
      <c r="K568" s="123" t="str">
        <f aca="false">ROUND(K567*81/1000000,2)&amp;" ppm"</f>
        <v>2.97 ppm</v>
      </c>
      <c r="L568" s="36" t="s">
        <v>39</v>
      </c>
      <c r="M568" s="125" t="str">
        <f aca="false">ROUND(M567*81/1000000,2)&amp;" ppm"</f>
        <v>0.16 ppm</v>
      </c>
      <c r="N568" s="123" t="str">
        <f aca="false">ROUND(N567*1760/1000000,2)&amp;" ppm"</f>
        <v>2.46 ppm</v>
      </c>
      <c r="O568" s="36" t="s">
        <v>39</v>
      </c>
      <c r="P568" s="125" t="str">
        <f aca="false">ROUND(P567*1760/1000000,2)&amp;" ppm"</f>
        <v>0.06 ppm</v>
      </c>
      <c r="Q568" s="123" t="str">
        <f aca="false">ROUND(Q567*246/1000000,2)&amp;" ppm"</f>
        <v>5.82 ppm</v>
      </c>
      <c r="R568" s="36" t="s">
        <v>39</v>
      </c>
      <c r="S568" s="125" t="str">
        <f aca="false">ROUND(S567*246/1000000,2)&amp;" ppm"</f>
        <v>0.14 ppm</v>
      </c>
      <c r="T568" s="123" t="str">
        <f aca="false">ROUND(T567*32300/1000000,2)&amp;" ppm"</f>
        <v>15072.8 ppm</v>
      </c>
      <c r="U568" s="36" t="s">
        <v>39</v>
      </c>
      <c r="V568" s="125" t="str">
        <f aca="false">ROUND(V567*32300/1000000,2)&amp;" ppm"</f>
        <v>770.68 ppm</v>
      </c>
      <c r="W568" s="45"/>
      <c r="X568" s="36"/>
      <c r="Y568" s="46"/>
      <c r="Z568" s="45"/>
      <c r="AA568" s="36"/>
      <c r="AB568" s="46"/>
      <c r="AC568" s="47"/>
      <c r="AD568" s="36"/>
      <c r="AE568" s="48"/>
    </row>
    <row r="569" customFormat="false" ht="32.35" hidden="false" customHeight="true" outlineLevel="0" collapsed="false">
      <c r="A569" s="30"/>
      <c r="B569" s="30"/>
      <c r="C569" s="49"/>
      <c r="D569" s="30"/>
      <c r="E569" s="30"/>
      <c r="F569" s="34"/>
      <c r="G569" s="50" t="s">
        <v>27</v>
      </c>
      <c r="H569" s="51" t="s">
        <v>41</v>
      </c>
      <c r="I569" s="51"/>
      <c r="J569" s="51"/>
      <c r="K569" s="25"/>
      <c r="L569" s="26" t="s">
        <v>42</v>
      </c>
      <c r="M569" s="27"/>
      <c r="N569" s="52"/>
      <c r="O569" s="26" t="s">
        <v>43</v>
      </c>
      <c r="P569" s="53"/>
      <c r="Q569" s="52"/>
      <c r="R569" s="26" t="s">
        <v>44</v>
      </c>
      <c r="S569" s="53"/>
      <c r="T569" s="51" t="s">
        <v>242</v>
      </c>
      <c r="U569" s="51"/>
      <c r="V569" s="51"/>
      <c r="W569" s="28"/>
      <c r="X569" s="26"/>
      <c r="Y569" s="54"/>
      <c r="Z569" s="28"/>
      <c r="AA569" s="26"/>
      <c r="AB569" s="54"/>
      <c r="AC569" s="25"/>
      <c r="AD569" s="26"/>
      <c r="AE569" s="27"/>
    </row>
    <row r="570" customFormat="false" ht="25.25" hidden="false" customHeight="true" outlineLevel="0" collapsed="false">
      <c r="A570" s="30"/>
      <c r="B570" s="30"/>
      <c r="C570" s="49"/>
      <c r="D570" s="30"/>
      <c r="E570" s="30"/>
      <c r="F570" s="34"/>
      <c r="G570" s="24" t="s">
        <v>107</v>
      </c>
      <c r="H570" s="38" t="n">
        <v>24508</v>
      </c>
      <c r="I570" s="36" t="s">
        <v>39</v>
      </c>
      <c r="J570" s="37" t="n">
        <v>1608</v>
      </c>
      <c r="K570" s="35" t="s">
        <v>703</v>
      </c>
      <c r="L570" s="60"/>
      <c r="M570" s="37"/>
      <c r="N570" s="38" t="n">
        <v>177.73</v>
      </c>
      <c r="O570" s="60" t="s">
        <v>39</v>
      </c>
      <c r="P570" s="37" t="n">
        <v>28.08</v>
      </c>
      <c r="Q570" s="35" t="n">
        <v>26050</v>
      </c>
      <c r="R570" s="60" t="s">
        <v>39</v>
      </c>
      <c r="S570" s="37" t="n">
        <v>624.7</v>
      </c>
      <c r="T570" s="35" t="n">
        <v>1273.7</v>
      </c>
      <c r="U570" s="60" t="s">
        <v>39</v>
      </c>
      <c r="V570" s="37" t="n">
        <v>74.13</v>
      </c>
      <c r="W570" s="35"/>
      <c r="X570" s="60"/>
      <c r="Y570" s="37"/>
      <c r="Z570" s="35"/>
      <c r="AA570" s="60"/>
      <c r="AB570" s="37"/>
      <c r="AC570" s="47"/>
      <c r="AD570" s="36"/>
      <c r="AE570" s="48"/>
    </row>
    <row r="571" customFormat="false" ht="29.85" hidden="false" customHeight="true" outlineLevel="0" collapsed="false">
      <c r="A571" s="55"/>
      <c r="B571" s="55"/>
      <c r="C571" s="56"/>
      <c r="D571" s="55"/>
      <c r="E571" s="55"/>
      <c r="F571" s="57"/>
      <c r="G571" s="24" t="s">
        <v>111</v>
      </c>
      <c r="H571" s="123" t="str">
        <f aca="false">ROUND(H570*81/1000000,2)&amp;" ppm"</f>
        <v>1.99 ppm</v>
      </c>
      <c r="I571" s="36" t="s">
        <v>39</v>
      </c>
      <c r="J571" s="125" t="str">
        <f aca="false">ROUND(J570*81/1000000,2)&amp;" ppm"</f>
        <v>0.13 ppm</v>
      </c>
      <c r="K571" s="58"/>
      <c r="L571" s="60"/>
      <c r="M571" s="59"/>
      <c r="N571" s="61"/>
      <c r="O571" s="36"/>
      <c r="P571" s="42"/>
      <c r="Q571" s="123" t="str">
        <f aca="false">ROUND(Q570*246/1000000,2)&amp;" ppm"</f>
        <v>6.41 ppm</v>
      </c>
      <c r="R571" s="36" t="s">
        <v>39</v>
      </c>
      <c r="S571" s="125" t="str">
        <f aca="false">ROUND(S570*246/1000000,2)&amp;" ppm"</f>
        <v>0.15 ppm</v>
      </c>
      <c r="T571" s="123"/>
      <c r="U571" s="60"/>
      <c r="V571" s="37"/>
      <c r="W571" s="45"/>
      <c r="X571" s="36"/>
      <c r="Y571" s="46"/>
      <c r="Z571" s="45"/>
      <c r="AA571" s="36"/>
      <c r="AB571" s="46"/>
      <c r="AC571" s="47"/>
      <c r="AD571" s="36"/>
      <c r="AE571" s="48"/>
    </row>
    <row r="572" customFormat="false" ht="40.05" hidden="false" customHeight="true" outlineLevel="0" collapsed="false">
      <c r="A572" s="139" t="s">
        <v>704</v>
      </c>
      <c r="B572" s="62"/>
      <c r="C572" s="152" t="s">
        <v>705</v>
      </c>
      <c r="D572" s="64" t="n">
        <v>2.916</v>
      </c>
      <c r="E572" s="94" t="n">
        <v>250411</v>
      </c>
      <c r="F572" s="66" t="n">
        <v>45758</v>
      </c>
      <c r="G572" s="67" t="s">
        <v>27</v>
      </c>
      <c r="H572" s="25"/>
      <c r="I572" s="26" t="s">
        <v>28</v>
      </c>
      <c r="J572" s="27"/>
      <c r="K572" s="25"/>
      <c r="L572" s="26" t="s">
        <v>29</v>
      </c>
      <c r="M572" s="27"/>
      <c r="N572" s="25"/>
      <c r="O572" s="26" t="s">
        <v>30</v>
      </c>
      <c r="P572" s="27"/>
      <c r="Q572" s="25"/>
      <c r="R572" s="26" t="s">
        <v>31</v>
      </c>
      <c r="S572" s="27"/>
      <c r="T572" s="28"/>
      <c r="U572" s="26" t="s">
        <v>32</v>
      </c>
      <c r="V572" s="27"/>
      <c r="W572" s="25"/>
      <c r="X572" s="26" t="s">
        <v>33</v>
      </c>
      <c r="Y572" s="27"/>
      <c r="Z572" s="25"/>
      <c r="AA572" s="26" t="s">
        <v>34</v>
      </c>
      <c r="AB572" s="27"/>
      <c r="AC572" s="29" t="s">
        <v>35</v>
      </c>
      <c r="AD572" s="29"/>
      <c r="AE572" s="29"/>
    </row>
    <row r="573" customFormat="false" ht="25.25" hidden="false" customHeight="true" outlineLevel="0" collapsed="false">
      <c r="A573" s="68" t="s">
        <v>706</v>
      </c>
      <c r="B573" s="68"/>
      <c r="C573" s="68"/>
      <c r="D573" s="68"/>
      <c r="E573" s="68"/>
      <c r="F573" s="71" t="n">
        <v>45761</v>
      </c>
      <c r="G573" s="67" t="s">
        <v>107</v>
      </c>
      <c r="H573" s="72" t="n">
        <v>30610</v>
      </c>
      <c r="I573" s="73" t="s">
        <v>39</v>
      </c>
      <c r="J573" s="74" t="n">
        <v>575.6</v>
      </c>
      <c r="K573" s="96" t="n">
        <v>39750</v>
      </c>
      <c r="L573" s="73" t="s">
        <v>39</v>
      </c>
      <c r="M573" s="74" t="n">
        <v>2179</v>
      </c>
      <c r="N573" s="96" t="n">
        <v>1490</v>
      </c>
      <c r="O573" s="73" t="s">
        <v>39</v>
      </c>
      <c r="P573" s="74" t="n">
        <v>39.9</v>
      </c>
      <c r="Q573" s="72" t="n">
        <v>24980</v>
      </c>
      <c r="R573" s="73" t="s">
        <v>39</v>
      </c>
      <c r="S573" s="74" t="n">
        <v>611</v>
      </c>
      <c r="T573" s="72" t="n">
        <v>501270</v>
      </c>
      <c r="U573" s="73" t="s">
        <v>39</v>
      </c>
      <c r="V573" s="74" t="n">
        <v>25640</v>
      </c>
      <c r="W573" s="96" t="n">
        <v>1822.86</v>
      </c>
      <c r="X573" s="164" t="s">
        <v>39</v>
      </c>
      <c r="Y573" s="74" t="n">
        <v>107.59</v>
      </c>
      <c r="Z573" s="96" t="n">
        <v>5.278</v>
      </c>
      <c r="AA573" s="164" t="s">
        <v>39</v>
      </c>
      <c r="AB573" s="74" t="n">
        <v>23.87</v>
      </c>
      <c r="AC573" s="78"/>
      <c r="AD573" s="78"/>
      <c r="AE573" s="78"/>
    </row>
    <row r="574" customFormat="false" ht="30" hidden="false" customHeight="true" outlineLevel="0" collapsed="false">
      <c r="A574" s="68" t="s">
        <v>684</v>
      </c>
      <c r="B574" s="68"/>
      <c r="C574" s="68"/>
      <c r="D574" s="68"/>
      <c r="E574" s="68"/>
      <c r="F574" s="71"/>
      <c r="G574" s="67" t="s">
        <v>111</v>
      </c>
      <c r="H574" s="131" t="str">
        <f aca="false">ROUND(H573*81/1000000,2)&amp;" ppm"</f>
        <v>2.48 ppm</v>
      </c>
      <c r="I574" s="73" t="s">
        <v>39</v>
      </c>
      <c r="J574" s="132" t="str">
        <f aca="false">ROUND(J573*81/1000000,2)&amp;" ppm"</f>
        <v>0.05 ppm</v>
      </c>
      <c r="K574" s="131" t="str">
        <f aca="false">ROUND(K573*81/1000000,2)&amp;" ppm"</f>
        <v>3.22 ppm</v>
      </c>
      <c r="L574" s="73" t="s">
        <v>39</v>
      </c>
      <c r="M574" s="132" t="str">
        <f aca="false">ROUND(M573*81/1000000,2)&amp;" ppm"</f>
        <v>0.18 ppm</v>
      </c>
      <c r="N574" s="131" t="str">
        <f aca="false">ROUND(N573*1760/1000000,2)&amp;" ppm"</f>
        <v>2.62 ppm</v>
      </c>
      <c r="O574" s="73" t="s">
        <v>39</v>
      </c>
      <c r="P574" s="132" t="str">
        <f aca="false">ROUND(P573*1760/1000000,2)&amp;" ppm"</f>
        <v>0.07 ppm</v>
      </c>
      <c r="Q574" s="131" t="str">
        <f aca="false">ROUND(Q573*246/1000000,2)&amp;" ppm"</f>
        <v>6.15 ppm</v>
      </c>
      <c r="R574" s="73" t="s">
        <v>39</v>
      </c>
      <c r="S574" s="132" t="str">
        <f aca="false">ROUND(S573*246/1000000,2)&amp;" ppm"</f>
        <v>0.15 ppm</v>
      </c>
      <c r="T574" s="131" t="str">
        <f aca="false">ROUND(T573*32300/1000000,2)&amp;" ppm"</f>
        <v>16191.02 ppm</v>
      </c>
      <c r="U574" s="73" t="s">
        <v>39</v>
      </c>
      <c r="V574" s="132" t="str">
        <f aca="false">ROUND(V573*32300/1000000,2)&amp;" ppm"</f>
        <v>828.17 ppm</v>
      </c>
      <c r="W574" s="79"/>
      <c r="X574" s="73"/>
      <c r="Y574" s="80"/>
      <c r="Z574" s="79"/>
      <c r="AA574" s="73"/>
      <c r="AB574" s="80"/>
      <c r="AC574" s="82"/>
      <c r="AD574" s="73"/>
      <c r="AE574" s="83"/>
    </row>
    <row r="575" customFormat="false" ht="32.35" hidden="false" customHeight="true" outlineLevel="0" collapsed="false">
      <c r="A575" s="68"/>
      <c r="B575" s="68"/>
      <c r="C575" s="84"/>
      <c r="D575" s="69"/>
      <c r="E575" s="69"/>
      <c r="F575" s="71"/>
      <c r="G575" s="85" t="s">
        <v>27</v>
      </c>
      <c r="H575" s="51" t="s">
        <v>41</v>
      </c>
      <c r="I575" s="51"/>
      <c r="J575" s="51"/>
      <c r="K575" s="25"/>
      <c r="L575" s="26" t="s">
        <v>42</v>
      </c>
      <c r="M575" s="27"/>
      <c r="N575" s="52"/>
      <c r="O575" s="26" t="s">
        <v>43</v>
      </c>
      <c r="P575" s="53"/>
      <c r="Q575" s="52"/>
      <c r="R575" s="26" t="s">
        <v>44</v>
      </c>
      <c r="S575" s="53"/>
      <c r="T575" s="51" t="s">
        <v>242</v>
      </c>
      <c r="U575" s="51"/>
      <c r="V575" s="51"/>
      <c r="W575" s="28"/>
      <c r="X575" s="26"/>
      <c r="Y575" s="54"/>
      <c r="Z575" s="28"/>
      <c r="AA575" s="26"/>
      <c r="AB575" s="54"/>
      <c r="AC575" s="25"/>
      <c r="AD575" s="26"/>
      <c r="AE575" s="27"/>
    </row>
    <row r="576" customFormat="false" ht="25.25" hidden="false" customHeight="true" outlineLevel="0" collapsed="false">
      <c r="A576" s="68"/>
      <c r="B576" s="68"/>
      <c r="C576" s="84"/>
      <c r="D576" s="68"/>
      <c r="E576" s="68"/>
      <c r="F576" s="71"/>
      <c r="G576" s="67" t="s">
        <v>107</v>
      </c>
      <c r="H576" s="96" t="n">
        <v>23029</v>
      </c>
      <c r="I576" s="73" t="s">
        <v>39</v>
      </c>
      <c r="J576" s="74" t="n">
        <v>1635</v>
      </c>
      <c r="K576" s="72" t="s">
        <v>707</v>
      </c>
      <c r="L576" s="91"/>
      <c r="M576" s="74"/>
      <c r="N576" s="96" t="n">
        <v>177.49</v>
      </c>
      <c r="O576" s="164" t="s">
        <v>39</v>
      </c>
      <c r="P576" s="74" t="n">
        <v>32.6</v>
      </c>
      <c r="Q576" s="96" t="n">
        <v>27450</v>
      </c>
      <c r="R576" s="164" t="s">
        <v>39</v>
      </c>
      <c r="S576" s="74" t="n">
        <v>665.4</v>
      </c>
      <c r="T576" s="72" t="n">
        <v>1421</v>
      </c>
      <c r="U576" s="164" t="s">
        <v>39</v>
      </c>
      <c r="V576" s="74" t="n">
        <v>83.91</v>
      </c>
      <c r="W576" s="79"/>
      <c r="X576" s="73"/>
      <c r="Y576" s="80"/>
      <c r="Z576" s="72"/>
      <c r="AA576" s="164"/>
      <c r="AB576" s="74"/>
      <c r="AC576" s="82"/>
      <c r="AD576" s="73"/>
      <c r="AE576" s="83"/>
    </row>
    <row r="577" customFormat="false" ht="26.7" hidden="false" customHeight="true" outlineLevel="0" collapsed="false">
      <c r="A577" s="86"/>
      <c r="B577" s="86"/>
      <c r="C577" s="87"/>
      <c r="D577" s="133"/>
      <c r="E577" s="133"/>
      <c r="F577" s="88"/>
      <c r="G577" s="67" t="s">
        <v>111</v>
      </c>
      <c r="H577" s="131" t="str">
        <f aca="false">ROUND(H576*81/1000000,2)&amp;" ppm"</f>
        <v>1.87 ppm</v>
      </c>
      <c r="I577" s="73" t="s">
        <v>39</v>
      </c>
      <c r="J577" s="132" t="str">
        <f aca="false">ROUND(J576*81/1000000,2)&amp;" ppm"</f>
        <v>0.13 ppm</v>
      </c>
      <c r="K577" s="149"/>
      <c r="L577" s="164"/>
      <c r="M577" s="90"/>
      <c r="N577" s="75"/>
      <c r="O577" s="73"/>
      <c r="P577" s="77"/>
      <c r="Q577" s="131" t="str">
        <f aca="false">ROUND(Q576*246/1000000,2)&amp;" ppm"</f>
        <v>6.75 ppm</v>
      </c>
      <c r="R577" s="73" t="s">
        <v>39</v>
      </c>
      <c r="S577" s="132" t="str">
        <f aca="false">ROUND(S576*246/1000000,2)&amp;" ppm"</f>
        <v>0.16 ppm</v>
      </c>
      <c r="T577" s="131"/>
      <c r="U577" s="164"/>
      <c r="V577" s="74"/>
      <c r="W577" s="79"/>
      <c r="X577" s="73"/>
      <c r="Y577" s="80"/>
      <c r="Z577" s="79"/>
      <c r="AA577" s="73"/>
      <c r="AB577" s="80"/>
      <c r="AC577" s="82"/>
      <c r="AD577" s="73"/>
      <c r="AE577" s="83"/>
    </row>
    <row r="578" customFormat="false" ht="34.3" hidden="false" customHeight="true" outlineLevel="0" collapsed="false">
      <c r="A578" s="138" t="s">
        <v>708</v>
      </c>
      <c r="B578" s="20"/>
      <c r="C578" s="135" t="s">
        <v>709</v>
      </c>
      <c r="D578" s="21" t="n">
        <v>2.131</v>
      </c>
      <c r="E578" s="143" t="n">
        <v>250414</v>
      </c>
      <c r="F578" s="23" t="n">
        <v>45761</v>
      </c>
      <c r="G578" s="24" t="s">
        <v>27</v>
      </c>
      <c r="H578" s="25"/>
      <c r="I578" s="26" t="s">
        <v>28</v>
      </c>
      <c r="J578" s="27"/>
      <c r="K578" s="25"/>
      <c r="L578" s="26" t="s">
        <v>29</v>
      </c>
      <c r="M578" s="27"/>
      <c r="N578" s="25"/>
      <c r="O578" s="26" t="s">
        <v>30</v>
      </c>
      <c r="P578" s="27"/>
      <c r="Q578" s="25"/>
      <c r="R578" s="26" t="s">
        <v>31</v>
      </c>
      <c r="S578" s="27"/>
      <c r="T578" s="28"/>
      <c r="U578" s="26" t="s">
        <v>32</v>
      </c>
      <c r="V578" s="27"/>
      <c r="W578" s="25"/>
      <c r="X578" s="26" t="s">
        <v>33</v>
      </c>
      <c r="Y578" s="27"/>
      <c r="Z578" s="25"/>
      <c r="AA578" s="26" t="s">
        <v>34</v>
      </c>
      <c r="AB578" s="27"/>
      <c r="AC578" s="29" t="s">
        <v>35</v>
      </c>
      <c r="AD578" s="29"/>
      <c r="AE578" s="29"/>
    </row>
    <row r="579" customFormat="false" ht="32.95" hidden="false" customHeight="true" outlineLevel="0" collapsed="false">
      <c r="A579" s="30" t="s">
        <v>710</v>
      </c>
      <c r="B579" s="30"/>
      <c r="C579" s="30"/>
      <c r="D579" s="30"/>
      <c r="E579" s="151"/>
      <c r="F579" s="34" t="n">
        <v>45763</v>
      </c>
      <c r="G579" s="24" t="s">
        <v>107</v>
      </c>
      <c r="H579" s="38" t="n">
        <v>17750</v>
      </c>
      <c r="I579" s="36" t="s">
        <v>39</v>
      </c>
      <c r="J579" s="37" t="n">
        <v>332.1</v>
      </c>
      <c r="K579" s="38" t="n">
        <v>22748</v>
      </c>
      <c r="L579" s="36" t="s">
        <v>39</v>
      </c>
      <c r="M579" s="37" t="n">
        <v>1206</v>
      </c>
      <c r="N579" s="38" t="n">
        <v>867.8</v>
      </c>
      <c r="O579" s="36" t="s">
        <v>39</v>
      </c>
      <c r="P579" s="37" t="n">
        <v>23.95</v>
      </c>
      <c r="Q579" s="35" t="n">
        <v>15870</v>
      </c>
      <c r="R579" s="36" t="s">
        <v>39</v>
      </c>
      <c r="S579" s="37" t="n">
        <v>385.5</v>
      </c>
      <c r="T579" s="38" t="n">
        <v>303920</v>
      </c>
      <c r="U579" s="36" t="s">
        <v>39</v>
      </c>
      <c r="V579" s="37" t="n">
        <v>15550</v>
      </c>
      <c r="W579" s="38" t="n">
        <v>199.21</v>
      </c>
      <c r="X579" s="60" t="s">
        <v>39</v>
      </c>
      <c r="Y579" s="37" t="n">
        <v>40.73</v>
      </c>
      <c r="Z579" s="38" t="s">
        <v>711</v>
      </c>
      <c r="AA579" s="39"/>
      <c r="AB579" s="37"/>
      <c r="AC579" s="43"/>
      <c r="AD579" s="43"/>
      <c r="AE579" s="43"/>
    </row>
    <row r="580" customFormat="false" ht="34.55" hidden="false" customHeight="true" outlineLevel="0" collapsed="false">
      <c r="A580" s="30" t="s">
        <v>684</v>
      </c>
      <c r="B580" s="30"/>
      <c r="C580" s="49"/>
      <c r="D580" s="30"/>
      <c r="E580" s="30"/>
      <c r="F580" s="34"/>
      <c r="G580" s="24" t="s">
        <v>111</v>
      </c>
      <c r="H580" s="123" t="str">
        <f aca="false">ROUND(H579*81/1000000,2)&amp;" ppm"</f>
        <v>1.44 ppm</v>
      </c>
      <c r="I580" s="36" t="s">
        <v>39</v>
      </c>
      <c r="J580" s="125" t="str">
        <f aca="false">ROUND(J579*81/1000000,2)&amp;" ppm"</f>
        <v>0.03 ppm</v>
      </c>
      <c r="K580" s="123" t="str">
        <f aca="false">ROUND(K579*81/1000000,2)&amp;" ppm"</f>
        <v>1.84 ppm</v>
      </c>
      <c r="L580" s="36" t="s">
        <v>39</v>
      </c>
      <c r="M580" s="125" t="str">
        <f aca="false">ROUND(M579*81/1000000,2)&amp;" ppm"</f>
        <v>0.1 ppm</v>
      </c>
      <c r="N580" s="123" t="str">
        <f aca="false">ROUND(N579*1760/1000000,2)&amp;" ppm"</f>
        <v>1.53 ppm</v>
      </c>
      <c r="O580" s="36" t="s">
        <v>39</v>
      </c>
      <c r="P580" s="125" t="str">
        <f aca="false">ROUND(P579*1760/1000000,2)&amp;" ppm"</f>
        <v>0.04 ppm</v>
      </c>
      <c r="Q580" s="123" t="str">
        <f aca="false">ROUND(Q579*246/1000000,2)&amp;" ppm"</f>
        <v>3.9 ppm</v>
      </c>
      <c r="R580" s="36" t="s">
        <v>39</v>
      </c>
      <c r="S580" s="125" t="str">
        <f aca="false">ROUND(S579*246/1000000,2)&amp;" ppm"</f>
        <v>0.09 ppm</v>
      </c>
      <c r="T580" s="123" t="str">
        <f aca="false">ROUND(T579*32300/1000000,2)&amp;" ppm"</f>
        <v>9816.62 ppm</v>
      </c>
      <c r="U580" s="36" t="s">
        <v>39</v>
      </c>
      <c r="V580" s="125" t="str">
        <f aca="false">ROUND(V579*32300/1000000,2)&amp;" ppm"</f>
        <v>502.27 ppm</v>
      </c>
      <c r="W580" s="45"/>
      <c r="X580" s="36"/>
      <c r="Y580" s="46"/>
      <c r="Z580" s="45"/>
      <c r="AA580" s="36"/>
      <c r="AB580" s="46"/>
      <c r="AC580" s="47"/>
      <c r="AD580" s="36"/>
      <c r="AE580" s="48"/>
    </row>
    <row r="581" customFormat="false" ht="32.35" hidden="false" customHeight="true" outlineLevel="0" collapsed="false">
      <c r="A581" s="30"/>
      <c r="B581" s="30"/>
      <c r="C581" s="49"/>
      <c r="D581" s="30"/>
      <c r="E581" s="30"/>
      <c r="F581" s="34"/>
      <c r="G581" s="50" t="s">
        <v>27</v>
      </c>
      <c r="H581" s="51" t="s">
        <v>41</v>
      </c>
      <c r="I581" s="51"/>
      <c r="J581" s="51"/>
      <c r="K581" s="25"/>
      <c r="L581" s="26" t="s">
        <v>42</v>
      </c>
      <c r="M581" s="27"/>
      <c r="N581" s="52"/>
      <c r="O581" s="26" t="s">
        <v>43</v>
      </c>
      <c r="P581" s="53"/>
      <c r="Q581" s="52"/>
      <c r="R581" s="26" t="s">
        <v>44</v>
      </c>
      <c r="S581" s="53"/>
      <c r="T581" s="51" t="s">
        <v>242</v>
      </c>
      <c r="U581" s="51"/>
      <c r="V581" s="51"/>
      <c r="W581" s="28"/>
      <c r="X581" s="26"/>
      <c r="Y581" s="54"/>
      <c r="Z581" s="28"/>
      <c r="AA581" s="26"/>
      <c r="AB581" s="54"/>
      <c r="AC581" s="25"/>
      <c r="AD581" s="26"/>
      <c r="AE581" s="27"/>
    </row>
    <row r="582" customFormat="false" ht="25.25" hidden="false" customHeight="true" outlineLevel="0" collapsed="false">
      <c r="A582" s="30"/>
      <c r="B582" s="30"/>
      <c r="C582" s="49"/>
      <c r="D582" s="30"/>
      <c r="E582" s="30"/>
      <c r="F582" s="34"/>
      <c r="G582" s="24" t="s">
        <v>107</v>
      </c>
      <c r="H582" s="38" t="n">
        <v>7841.7</v>
      </c>
      <c r="I582" s="36" t="s">
        <v>39</v>
      </c>
      <c r="J582" s="37" t="n">
        <v>619.7</v>
      </c>
      <c r="K582" s="35" t="n">
        <v>303.34</v>
      </c>
      <c r="L582" s="60" t="s">
        <v>39</v>
      </c>
      <c r="M582" s="37" t="n">
        <v>171.7</v>
      </c>
      <c r="N582" s="38" t="n">
        <v>100.44</v>
      </c>
      <c r="O582" s="60" t="s">
        <v>39</v>
      </c>
      <c r="P582" s="37" t="n">
        <v>21.91</v>
      </c>
      <c r="Q582" s="35" t="n">
        <v>16610</v>
      </c>
      <c r="R582" s="60" t="s">
        <v>39</v>
      </c>
      <c r="S582" s="37" t="n">
        <v>408.2</v>
      </c>
      <c r="T582" s="35" t="n">
        <v>802.97</v>
      </c>
      <c r="U582" s="60" t="s">
        <v>39</v>
      </c>
      <c r="V582" s="37" t="n">
        <v>50.39</v>
      </c>
      <c r="W582" s="35"/>
      <c r="X582" s="60"/>
      <c r="Y582" s="37"/>
      <c r="Z582" s="35"/>
      <c r="AA582" s="60"/>
      <c r="AB582" s="37"/>
      <c r="AC582" s="47"/>
      <c r="AD582" s="36"/>
      <c r="AE582" s="48"/>
    </row>
    <row r="583" customFormat="false" ht="29.85" hidden="false" customHeight="true" outlineLevel="0" collapsed="false">
      <c r="A583" s="55"/>
      <c r="B583" s="55"/>
      <c r="C583" s="56"/>
      <c r="D583" s="55"/>
      <c r="E583" s="55"/>
      <c r="F583" s="57"/>
      <c r="G583" s="24" t="s">
        <v>111</v>
      </c>
      <c r="H583" s="123" t="str">
        <f aca="false">ROUND(H582*81/1000000,2)&amp;" ppm"</f>
        <v>0.64 ppm</v>
      </c>
      <c r="I583" s="36" t="s">
        <v>39</v>
      </c>
      <c r="J583" s="125" t="str">
        <f aca="false">ROUND(J582*81/1000000,2)&amp;" ppm"</f>
        <v>0.05 ppm</v>
      </c>
      <c r="K583" s="58"/>
      <c r="L583" s="60"/>
      <c r="M583" s="59"/>
      <c r="N583" s="61"/>
      <c r="O583" s="36"/>
      <c r="P583" s="42"/>
      <c r="Q583" s="123" t="str">
        <f aca="false">ROUND(Q582*246/1000000,2)&amp;" ppm"</f>
        <v>4.09 ppm</v>
      </c>
      <c r="R583" s="36" t="s">
        <v>39</v>
      </c>
      <c r="S583" s="125" t="str">
        <f aca="false">ROUND(S582*246/1000000,2)&amp;" ppm"</f>
        <v>0.1 ppm</v>
      </c>
      <c r="T583" s="123"/>
      <c r="U583" s="60"/>
      <c r="V583" s="37"/>
      <c r="W583" s="45"/>
      <c r="X583" s="36"/>
      <c r="Y583" s="46"/>
      <c r="Z583" s="45"/>
      <c r="AA583" s="36"/>
      <c r="AB583" s="46"/>
      <c r="AC583" s="47"/>
      <c r="AD583" s="36"/>
      <c r="AE583" s="48"/>
    </row>
    <row r="584" customFormat="false" ht="40.05" hidden="false" customHeight="true" outlineLevel="0" collapsed="false">
      <c r="A584" s="139" t="s">
        <v>712</v>
      </c>
      <c r="B584" s="62"/>
      <c r="C584" s="152" t="s">
        <v>713</v>
      </c>
      <c r="D584" s="64" t="n">
        <v>6.825</v>
      </c>
      <c r="E584" s="94" t="n">
        <v>250416</v>
      </c>
      <c r="F584" s="66" t="n">
        <v>45763</v>
      </c>
      <c r="G584" s="67" t="s">
        <v>27</v>
      </c>
      <c r="H584" s="25"/>
      <c r="I584" s="26" t="s">
        <v>28</v>
      </c>
      <c r="J584" s="27"/>
      <c r="K584" s="25"/>
      <c r="L584" s="26" t="s">
        <v>29</v>
      </c>
      <c r="M584" s="27"/>
      <c r="N584" s="25"/>
      <c r="O584" s="26" t="s">
        <v>30</v>
      </c>
      <c r="P584" s="27"/>
      <c r="Q584" s="25"/>
      <c r="R584" s="26" t="s">
        <v>31</v>
      </c>
      <c r="S584" s="27"/>
      <c r="T584" s="28"/>
      <c r="U584" s="26" t="s">
        <v>32</v>
      </c>
      <c r="V584" s="27"/>
      <c r="W584" s="25"/>
      <c r="X584" s="26" t="s">
        <v>33</v>
      </c>
      <c r="Y584" s="27"/>
      <c r="Z584" s="25"/>
      <c r="AA584" s="26" t="s">
        <v>34</v>
      </c>
      <c r="AB584" s="27"/>
      <c r="AC584" s="29" t="s">
        <v>35</v>
      </c>
      <c r="AD584" s="29"/>
      <c r="AE584" s="29"/>
    </row>
    <row r="585" customFormat="false" ht="25.25" hidden="false" customHeight="true" outlineLevel="0" collapsed="false">
      <c r="A585" s="68" t="s">
        <v>714</v>
      </c>
      <c r="B585" s="68"/>
      <c r="C585" s="68"/>
      <c r="D585" s="68"/>
      <c r="E585" s="68"/>
      <c r="F585" s="71" t="n">
        <v>45770</v>
      </c>
      <c r="G585" s="67" t="s">
        <v>107</v>
      </c>
      <c r="H585" s="72" t="n">
        <v>29790</v>
      </c>
      <c r="I585" s="73" t="s">
        <v>39</v>
      </c>
      <c r="J585" s="74" t="n">
        <v>545.2</v>
      </c>
      <c r="K585" s="96" t="n">
        <v>37700</v>
      </c>
      <c r="L585" s="73" t="s">
        <v>39</v>
      </c>
      <c r="M585" s="74" t="n">
        <v>1894</v>
      </c>
      <c r="N585" s="96" t="n">
        <v>1476</v>
      </c>
      <c r="O585" s="73" t="s">
        <v>39</v>
      </c>
      <c r="P585" s="74" t="n">
        <v>35.88</v>
      </c>
      <c r="Q585" s="72" t="n">
        <v>24700</v>
      </c>
      <c r="R585" s="73" t="s">
        <v>39</v>
      </c>
      <c r="S585" s="74" t="n">
        <v>593.8</v>
      </c>
      <c r="T585" s="72" t="n">
        <v>519700</v>
      </c>
      <c r="U585" s="73" t="s">
        <v>39</v>
      </c>
      <c r="V585" s="74" t="n">
        <v>26550</v>
      </c>
      <c r="W585" s="96" t="n">
        <v>185.56</v>
      </c>
      <c r="X585" s="164" t="s">
        <v>39</v>
      </c>
      <c r="Y585" s="74" t="n">
        <v>16.42</v>
      </c>
      <c r="Z585" s="96" t="s">
        <v>715</v>
      </c>
      <c r="AA585" s="164"/>
      <c r="AB585" s="74"/>
      <c r="AC585" s="78"/>
      <c r="AD585" s="78"/>
      <c r="AE585" s="78"/>
    </row>
    <row r="586" customFormat="false" ht="30" hidden="false" customHeight="true" outlineLevel="0" collapsed="false">
      <c r="A586" s="68" t="s">
        <v>684</v>
      </c>
      <c r="B586" s="68"/>
      <c r="C586" s="68"/>
      <c r="D586" s="68"/>
      <c r="E586" s="68"/>
      <c r="F586" s="71"/>
      <c r="G586" s="67" t="s">
        <v>111</v>
      </c>
      <c r="H586" s="131" t="str">
        <f aca="false">ROUND(H585*81/1000000,2)&amp;" ppm"</f>
        <v>2.41 ppm</v>
      </c>
      <c r="I586" s="73" t="s">
        <v>39</v>
      </c>
      <c r="J586" s="132" t="str">
        <f aca="false">ROUND(J585*81/1000000,2)&amp;" ppm"</f>
        <v>0.04 ppm</v>
      </c>
      <c r="K586" s="131" t="str">
        <f aca="false">ROUND(K585*81/1000000,2)&amp;" ppm"</f>
        <v>3.05 ppm</v>
      </c>
      <c r="L586" s="73" t="s">
        <v>39</v>
      </c>
      <c r="M586" s="132" t="str">
        <f aca="false">ROUND(M585*81/1000000,2)&amp;" ppm"</f>
        <v>0.15 ppm</v>
      </c>
      <c r="N586" s="131" t="str">
        <f aca="false">ROUND(N585*1760/1000000,2)&amp;" ppm"</f>
        <v>2.6 ppm</v>
      </c>
      <c r="O586" s="73" t="s">
        <v>39</v>
      </c>
      <c r="P586" s="132" t="str">
        <f aca="false">ROUND(P585*1760/1000000,2)&amp;" ppm"</f>
        <v>0.06 ppm</v>
      </c>
      <c r="Q586" s="131" t="str">
        <f aca="false">ROUND(Q585*246/1000000,2)&amp;" ppm"</f>
        <v>6.08 ppm</v>
      </c>
      <c r="R586" s="73" t="s">
        <v>39</v>
      </c>
      <c r="S586" s="132" t="str">
        <f aca="false">ROUND(S585*246/1000000,2)&amp;" ppm"</f>
        <v>0.15 ppm</v>
      </c>
      <c r="T586" s="131" t="str">
        <f aca="false">ROUND(T585*32300/1000000,2)&amp;" ppm"</f>
        <v>16786.31 ppm</v>
      </c>
      <c r="U586" s="73" t="s">
        <v>39</v>
      </c>
      <c r="V586" s="132" t="str">
        <f aca="false">ROUND(V585*32300/1000000,2)&amp;" ppm"</f>
        <v>857.57 ppm</v>
      </c>
      <c r="W586" s="79"/>
      <c r="X586" s="73"/>
      <c r="Y586" s="80"/>
      <c r="Z586" s="79"/>
      <c r="AA586" s="73"/>
      <c r="AB586" s="80"/>
      <c r="AC586" s="82"/>
      <c r="AD586" s="73"/>
      <c r="AE586" s="83"/>
    </row>
    <row r="587" customFormat="false" ht="32.35" hidden="false" customHeight="true" outlineLevel="0" collapsed="false">
      <c r="A587" s="68"/>
      <c r="B587" s="68"/>
      <c r="C587" s="84"/>
      <c r="D587" s="69"/>
      <c r="E587" s="69"/>
      <c r="F587" s="71"/>
      <c r="G587" s="85" t="s">
        <v>27</v>
      </c>
      <c r="H587" s="51" t="s">
        <v>41</v>
      </c>
      <c r="I587" s="51"/>
      <c r="J587" s="51"/>
      <c r="K587" s="25"/>
      <c r="L587" s="26" t="s">
        <v>42</v>
      </c>
      <c r="M587" s="27"/>
      <c r="N587" s="52"/>
      <c r="O587" s="26" t="s">
        <v>43</v>
      </c>
      <c r="P587" s="53"/>
      <c r="Q587" s="52"/>
      <c r="R587" s="26" t="s">
        <v>44</v>
      </c>
      <c r="S587" s="53"/>
      <c r="T587" s="51" t="s">
        <v>242</v>
      </c>
      <c r="U587" s="51"/>
      <c r="V587" s="51"/>
      <c r="W587" s="28"/>
      <c r="X587" s="26"/>
      <c r="Y587" s="54"/>
      <c r="Z587" s="28"/>
      <c r="AA587" s="26"/>
      <c r="AB587" s="54"/>
      <c r="AC587" s="25"/>
      <c r="AD587" s="26"/>
      <c r="AE587" s="27"/>
    </row>
    <row r="588" customFormat="false" ht="25.25" hidden="false" customHeight="true" outlineLevel="0" collapsed="false">
      <c r="A588" s="68"/>
      <c r="B588" s="68"/>
      <c r="C588" s="84"/>
      <c r="D588" s="68"/>
      <c r="E588" s="68"/>
      <c r="F588" s="71"/>
      <c r="G588" s="67" t="s">
        <v>107</v>
      </c>
      <c r="H588" s="96" t="n">
        <v>24445</v>
      </c>
      <c r="I588" s="73" t="s">
        <v>39</v>
      </c>
      <c r="J588" s="74" t="n">
        <v>1487</v>
      </c>
      <c r="K588" s="72" t="s">
        <v>127</v>
      </c>
      <c r="L588" s="91"/>
      <c r="M588" s="74"/>
      <c r="N588" s="96" t="n">
        <v>180.73</v>
      </c>
      <c r="O588" s="164" t="s">
        <v>39</v>
      </c>
      <c r="P588" s="74" t="n">
        <v>22.45</v>
      </c>
      <c r="Q588" s="96" t="n">
        <v>26600</v>
      </c>
      <c r="R588" s="164" t="s">
        <v>39</v>
      </c>
      <c r="S588" s="74" t="n">
        <v>623.7</v>
      </c>
      <c r="T588" s="72" t="n">
        <v>1356.4</v>
      </c>
      <c r="U588" s="164" t="s">
        <v>39</v>
      </c>
      <c r="V588" s="74" t="n">
        <v>73.87</v>
      </c>
      <c r="W588" s="79"/>
      <c r="X588" s="73"/>
      <c r="Y588" s="80"/>
      <c r="Z588" s="72"/>
      <c r="AA588" s="164"/>
      <c r="AB588" s="74"/>
      <c r="AC588" s="82"/>
      <c r="AD588" s="73"/>
      <c r="AE588" s="83"/>
    </row>
    <row r="589" customFormat="false" ht="26.7" hidden="false" customHeight="true" outlineLevel="0" collapsed="false">
      <c r="A589" s="86"/>
      <c r="B589" s="86"/>
      <c r="C589" s="87"/>
      <c r="D589" s="133"/>
      <c r="E589" s="133"/>
      <c r="F589" s="88"/>
      <c r="G589" s="67" t="s">
        <v>111</v>
      </c>
      <c r="H589" s="131" t="str">
        <f aca="false">ROUND(H588*81/1000000,2)&amp;" ppm"</f>
        <v>1.98 ppm</v>
      </c>
      <c r="I589" s="73" t="s">
        <v>39</v>
      </c>
      <c r="J589" s="132" t="str">
        <f aca="false">ROUND(J588*81/1000000,2)&amp;" ppm"</f>
        <v>0.12 ppm</v>
      </c>
      <c r="K589" s="149"/>
      <c r="L589" s="164"/>
      <c r="M589" s="90"/>
      <c r="N589" s="75"/>
      <c r="O589" s="73"/>
      <c r="P589" s="77"/>
      <c r="Q589" s="131" t="str">
        <f aca="false">ROUND(Q588*246/1000000,2)&amp;" ppm"</f>
        <v>6.54 ppm</v>
      </c>
      <c r="R589" s="73" t="s">
        <v>39</v>
      </c>
      <c r="S589" s="132" t="str">
        <f aca="false">ROUND(S588*246/1000000,2)&amp;" ppm"</f>
        <v>0.15 ppm</v>
      </c>
      <c r="T589" s="131"/>
      <c r="U589" s="164"/>
      <c r="V589" s="74"/>
      <c r="W589" s="79"/>
      <c r="X589" s="73"/>
      <c r="Y589" s="80"/>
      <c r="Z589" s="79"/>
      <c r="AA589" s="73"/>
      <c r="AB589" s="80"/>
      <c r="AC589" s="82"/>
      <c r="AD589" s="73"/>
      <c r="AE589" s="83"/>
    </row>
    <row r="590" customFormat="false" ht="32.8" hidden="false" customHeight="true" outlineLevel="0" collapsed="false">
      <c r="A590" s="111" t="s">
        <v>716</v>
      </c>
      <c r="B590" s="111"/>
      <c r="C590" s="112"/>
      <c r="D590" s="112"/>
      <c r="E590" s="112"/>
      <c r="F590" s="113"/>
      <c r="G590" s="112"/>
      <c r="H590" s="173"/>
      <c r="I590" s="112"/>
      <c r="J590" s="174"/>
      <c r="K590" s="112"/>
      <c r="L590" s="112"/>
      <c r="M590" s="112"/>
      <c r="N590" s="112"/>
      <c r="O590" s="112"/>
      <c r="P590" s="112"/>
      <c r="Q590" s="173"/>
      <c r="R590" s="112"/>
      <c r="S590" s="175"/>
      <c r="T590" s="176"/>
      <c r="U590" s="112"/>
      <c r="V590" s="177"/>
      <c r="W590" s="173"/>
      <c r="X590" s="112"/>
      <c r="Y590" s="175"/>
      <c r="Z590" s="173"/>
      <c r="AA590" s="112"/>
      <c r="AB590" s="112"/>
      <c r="AC590" s="112"/>
      <c r="AD590" s="112"/>
      <c r="AE590" s="114"/>
    </row>
    <row r="591" customFormat="false" ht="38.05" hidden="false" customHeight="true" outlineLevel="0" collapsed="false">
      <c r="A591" s="13" t="s">
        <v>19</v>
      </c>
      <c r="B591" s="13" t="s">
        <v>20</v>
      </c>
      <c r="C591" s="13" t="s">
        <v>21</v>
      </c>
      <c r="D591" s="13" t="s">
        <v>22</v>
      </c>
      <c r="E591" s="13" t="s">
        <v>23</v>
      </c>
      <c r="F591" s="14" t="s">
        <v>24</v>
      </c>
      <c r="G591" s="13"/>
      <c r="H591" s="15"/>
      <c r="I591" s="16"/>
      <c r="J591" s="17"/>
      <c r="K591" s="15"/>
      <c r="L591" s="16"/>
      <c r="M591" s="17"/>
      <c r="N591" s="15"/>
      <c r="O591" s="16"/>
      <c r="P591" s="17"/>
      <c r="Q591" s="15"/>
      <c r="R591" s="16"/>
      <c r="S591" s="17"/>
      <c r="T591" s="18"/>
      <c r="U591" s="16"/>
      <c r="V591" s="17"/>
      <c r="W591" s="15"/>
      <c r="X591" s="16"/>
      <c r="Y591" s="17"/>
      <c r="Z591" s="15"/>
      <c r="AA591" s="16"/>
      <c r="AB591" s="17"/>
      <c r="AC591" s="19"/>
      <c r="AD591" s="19"/>
      <c r="AE591" s="19"/>
    </row>
    <row r="592" customFormat="false" ht="42.4" hidden="false" customHeight="true" outlineLevel="0" collapsed="false">
      <c r="A592" s="62" t="s">
        <v>717</v>
      </c>
      <c r="B592" s="98"/>
      <c r="C592" s="98"/>
      <c r="D592" s="64" t="n">
        <v>7.937</v>
      </c>
      <c r="E592" s="94" t="n">
        <v>241107</v>
      </c>
      <c r="F592" s="178" t="n">
        <v>45603</v>
      </c>
      <c r="G592" s="179"/>
      <c r="H592" s="25"/>
      <c r="I592" s="26" t="s">
        <v>28</v>
      </c>
      <c r="J592" s="27"/>
      <c r="K592" s="25"/>
      <c r="L592" s="26" t="s">
        <v>29</v>
      </c>
      <c r="M592" s="27"/>
      <c r="N592" s="25"/>
      <c r="O592" s="26" t="s">
        <v>30</v>
      </c>
      <c r="P592" s="27"/>
      <c r="Q592" s="25"/>
      <c r="R592" s="26" t="s">
        <v>31</v>
      </c>
      <c r="S592" s="27"/>
      <c r="T592" s="28"/>
      <c r="U592" s="26" t="s">
        <v>32</v>
      </c>
      <c r="V592" s="27"/>
      <c r="W592" s="25"/>
      <c r="X592" s="26" t="s">
        <v>33</v>
      </c>
      <c r="Y592" s="27"/>
      <c r="Z592" s="25"/>
      <c r="AA592" s="26" t="s">
        <v>34</v>
      </c>
      <c r="AB592" s="27"/>
      <c r="AC592" s="29" t="s">
        <v>35</v>
      </c>
      <c r="AD592" s="29"/>
      <c r="AE592" s="29"/>
    </row>
    <row r="593" customFormat="false" ht="28.25" hidden="false" customHeight="true" outlineLevel="0" collapsed="false">
      <c r="A593" s="68" t="s">
        <v>69</v>
      </c>
      <c r="B593" s="68"/>
      <c r="C593" s="68"/>
      <c r="D593" s="69"/>
      <c r="E593" s="68"/>
      <c r="F593" s="180" t="n">
        <v>45611</v>
      </c>
      <c r="G593" s="67" t="s">
        <v>38</v>
      </c>
      <c r="H593" s="72" t="n">
        <v>3.418</v>
      </c>
      <c r="I593" s="73" t="s">
        <v>39</v>
      </c>
      <c r="J593" s="74" t="n">
        <v>0.3573</v>
      </c>
      <c r="K593" s="96" t="s">
        <v>718</v>
      </c>
      <c r="L593" s="73"/>
      <c r="M593" s="74"/>
      <c r="N593" s="72" t="n">
        <v>0.1936</v>
      </c>
      <c r="O593" s="164" t="s">
        <v>39</v>
      </c>
      <c r="P593" s="74" t="n">
        <v>0.1662</v>
      </c>
      <c r="Q593" s="72" t="n">
        <v>2.877</v>
      </c>
      <c r="R593" s="73" t="s">
        <v>39</v>
      </c>
      <c r="S593" s="74" t="n">
        <v>0.3971</v>
      </c>
      <c r="T593" s="72" t="n">
        <v>12.065</v>
      </c>
      <c r="U593" s="73" t="s">
        <v>39</v>
      </c>
      <c r="V593" s="74" t="n">
        <v>2.532</v>
      </c>
      <c r="W593" s="75" t="s">
        <v>290</v>
      </c>
      <c r="X593" s="181"/>
      <c r="Y593" s="77"/>
      <c r="Z593" s="75" t="s">
        <v>719</v>
      </c>
      <c r="AA593" s="76"/>
      <c r="AB593" s="77"/>
      <c r="AC593" s="78"/>
      <c r="AD593" s="78"/>
      <c r="AE593" s="78"/>
    </row>
    <row r="594" customFormat="false" ht="27.45" hidden="false" customHeight="true" outlineLevel="0" collapsed="false">
      <c r="A594" s="68" t="s">
        <v>93</v>
      </c>
      <c r="B594" s="68"/>
      <c r="C594" s="68"/>
      <c r="D594" s="68"/>
      <c r="E594" s="68"/>
      <c r="F594" s="71"/>
      <c r="G594" s="182"/>
      <c r="H594" s="103"/>
      <c r="I594" s="104" t="s">
        <v>83</v>
      </c>
      <c r="J594" s="105"/>
      <c r="K594" s="25"/>
      <c r="L594" s="26" t="s">
        <v>42</v>
      </c>
      <c r="M594" s="27"/>
      <c r="N594" s="52"/>
      <c r="O594" s="26" t="s">
        <v>43</v>
      </c>
      <c r="P594" s="53"/>
      <c r="Q594" s="52"/>
      <c r="R594" s="26" t="s">
        <v>44</v>
      </c>
      <c r="S594" s="53"/>
      <c r="T594" s="51" t="s">
        <v>45</v>
      </c>
      <c r="U594" s="51"/>
      <c r="V594" s="51"/>
      <c r="W594" s="28"/>
      <c r="X594" s="26"/>
      <c r="Y594" s="54"/>
      <c r="Z594" s="28"/>
      <c r="AA594" s="26"/>
      <c r="AB594" s="54"/>
      <c r="AC594" s="25"/>
      <c r="AD594" s="26"/>
      <c r="AE594" s="27"/>
    </row>
    <row r="595" customFormat="false" ht="43.2" hidden="false" customHeight="true" outlineLevel="0" collapsed="false">
      <c r="A595" s="86"/>
      <c r="B595" s="86"/>
      <c r="C595" s="86"/>
      <c r="D595" s="86"/>
      <c r="E595" s="68"/>
      <c r="F595" s="88"/>
      <c r="G595" s="67" t="s">
        <v>38</v>
      </c>
      <c r="H595" s="72" t="n">
        <v>259.87</v>
      </c>
      <c r="I595" s="73" t="s">
        <v>39</v>
      </c>
      <c r="J595" s="74" t="n">
        <v>18.03</v>
      </c>
      <c r="K595" s="72" t="n">
        <v>2.1929</v>
      </c>
      <c r="L595" s="164" t="s">
        <v>39</v>
      </c>
      <c r="M595" s="74" t="n">
        <v>1.693</v>
      </c>
      <c r="N595" s="96" t="n">
        <v>0.146</v>
      </c>
      <c r="O595" s="91" t="s">
        <v>39</v>
      </c>
      <c r="P595" s="74" t="n">
        <v>0.1068</v>
      </c>
      <c r="Q595" s="72" t="n">
        <v>3.971</v>
      </c>
      <c r="R595" s="91" t="s">
        <v>39</v>
      </c>
      <c r="S595" s="74" t="n">
        <v>0.6056</v>
      </c>
      <c r="T595" s="72" t="n">
        <v>5259.7</v>
      </c>
      <c r="U595" s="164" t="s">
        <v>39</v>
      </c>
      <c r="V595" s="74" t="n">
        <v>11770</v>
      </c>
      <c r="W595" s="79"/>
      <c r="X595" s="73"/>
      <c r="Y595" s="80"/>
      <c r="Z595" s="79"/>
      <c r="AA595" s="73"/>
      <c r="AB595" s="80"/>
      <c r="AC595" s="82"/>
      <c r="AD595" s="73"/>
      <c r="AE595" s="83"/>
    </row>
    <row r="596" customFormat="false" ht="34.3" hidden="false" customHeight="true" outlineLevel="0" collapsed="false">
      <c r="A596" s="138" t="s">
        <v>720</v>
      </c>
      <c r="B596" s="20"/>
      <c r="C596" s="135" t="s">
        <v>721</v>
      </c>
      <c r="D596" s="21" t="n">
        <v>4.478</v>
      </c>
      <c r="E596" s="143" t="n">
        <v>250425</v>
      </c>
      <c r="F596" s="23" t="n">
        <v>45770</v>
      </c>
      <c r="G596" s="24" t="s">
        <v>27</v>
      </c>
      <c r="H596" s="25"/>
      <c r="I596" s="26" t="s">
        <v>28</v>
      </c>
      <c r="J596" s="27"/>
      <c r="K596" s="25"/>
      <c r="L596" s="26" t="s">
        <v>29</v>
      </c>
      <c r="M596" s="27"/>
      <c r="N596" s="25"/>
      <c r="O596" s="26" t="s">
        <v>30</v>
      </c>
      <c r="P596" s="27"/>
      <c r="Q596" s="25"/>
      <c r="R596" s="26" t="s">
        <v>31</v>
      </c>
      <c r="S596" s="27"/>
      <c r="T596" s="28"/>
      <c r="U596" s="26" t="s">
        <v>32</v>
      </c>
      <c r="V596" s="27"/>
      <c r="W596" s="25"/>
      <c r="X596" s="26" t="s">
        <v>33</v>
      </c>
      <c r="Y596" s="27"/>
      <c r="Z596" s="25"/>
      <c r="AA596" s="26" t="s">
        <v>34</v>
      </c>
      <c r="AB596" s="27"/>
      <c r="AC596" s="29" t="s">
        <v>35</v>
      </c>
      <c r="AD596" s="29"/>
      <c r="AE596" s="29"/>
    </row>
    <row r="597" customFormat="false" ht="32.95" hidden="false" customHeight="true" outlineLevel="0" collapsed="false">
      <c r="A597" s="30" t="s">
        <v>722</v>
      </c>
      <c r="B597" s="30"/>
      <c r="C597" s="30"/>
      <c r="D597" s="30"/>
      <c r="E597" s="151"/>
      <c r="F597" s="34" t="n">
        <v>45775</v>
      </c>
      <c r="G597" s="24" t="s">
        <v>107</v>
      </c>
      <c r="H597" s="38" t="n">
        <v>23770</v>
      </c>
      <c r="I597" s="36" t="s">
        <v>39</v>
      </c>
      <c r="J597" s="37" t="n">
        <v>444</v>
      </c>
      <c r="K597" s="38" t="n">
        <v>30560</v>
      </c>
      <c r="L597" s="36" t="s">
        <v>39</v>
      </c>
      <c r="M597" s="37" t="n">
        <v>1672</v>
      </c>
      <c r="N597" s="38" t="n">
        <v>1172</v>
      </c>
      <c r="O597" s="36" t="s">
        <v>39</v>
      </c>
      <c r="P597" s="37" t="n">
        <v>31.01</v>
      </c>
      <c r="Q597" s="35" t="n">
        <v>19220</v>
      </c>
      <c r="R597" s="36" t="s">
        <v>39</v>
      </c>
      <c r="S597" s="37" t="n">
        <v>469.6</v>
      </c>
      <c r="T597" s="38" t="n">
        <v>404110</v>
      </c>
      <c r="U597" s="36" t="s">
        <v>39</v>
      </c>
      <c r="V597" s="37" t="n">
        <v>20660</v>
      </c>
      <c r="W597" s="38" t="n">
        <v>3149.5</v>
      </c>
      <c r="X597" s="60" t="s">
        <v>39</v>
      </c>
      <c r="Y597" s="37" t="n">
        <v>162.9</v>
      </c>
      <c r="Z597" s="61" t="s">
        <v>723</v>
      </c>
      <c r="AA597" s="172"/>
      <c r="AB597" s="42"/>
      <c r="AC597" s="43"/>
      <c r="AD597" s="43"/>
      <c r="AE597" s="43"/>
    </row>
    <row r="598" customFormat="false" ht="34.55" hidden="false" customHeight="true" outlineLevel="0" collapsed="false">
      <c r="A598" s="30" t="s">
        <v>684</v>
      </c>
      <c r="B598" s="30"/>
      <c r="C598" s="49"/>
      <c r="D598" s="30"/>
      <c r="E598" s="30"/>
      <c r="F598" s="34"/>
      <c r="G598" s="24" t="s">
        <v>111</v>
      </c>
      <c r="H598" s="123" t="str">
        <f aca="false">ROUND(H597*81/1000000,2)&amp;" ppm"</f>
        <v>1.93 ppm</v>
      </c>
      <c r="I598" s="36" t="s">
        <v>39</v>
      </c>
      <c r="J598" s="125" t="str">
        <f aca="false">ROUND(J597*81/1000000,2)&amp;" ppm"</f>
        <v>0.04 ppm</v>
      </c>
      <c r="K598" s="123" t="str">
        <f aca="false">ROUND(K597*81/1000000,2)&amp;" ppm"</f>
        <v>2.48 ppm</v>
      </c>
      <c r="L598" s="36" t="s">
        <v>39</v>
      </c>
      <c r="M598" s="125" t="str">
        <f aca="false">ROUND(M597*81/1000000,2)&amp;" ppm"</f>
        <v>0.14 ppm</v>
      </c>
      <c r="N598" s="123" t="str">
        <f aca="false">ROUND(N597*1760/1000000,2)&amp;" ppm"</f>
        <v>2.06 ppm</v>
      </c>
      <c r="O598" s="36" t="s">
        <v>39</v>
      </c>
      <c r="P598" s="125" t="str">
        <f aca="false">ROUND(P597*1760/1000000,2)&amp;" ppm"</f>
        <v>0.05 ppm</v>
      </c>
      <c r="Q598" s="123" t="str">
        <f aca="false">ROUND(Q597*246/1000000,2)&amp;" ppm"</f>
        <v>4.73 ppm</v>
      </c>
      <c r="R598" s="36" t="s">
        <v>39</v>
      </c>
      <c r="S598" s="125" t="str">
        <f aca="false">ROUND(S597*246/1000000,2)&amp;" ppm"</f>
        <v>0.12 ppm</v>
      </c>
      <c r="T598" s="123" t="str">
        <f aca="false">ROUND(T597*32300/1000000,2)&amp;" ppm"</f>
        <v>13052.75 ppm</v>
      </c>
      <c r="U598" s="36" t="s">
        <v>39</v>
      </c>
      <c r="V598" s="125" t="str">
        <f aca="false">ROUND(V597*32300/1000000,2)&amp;" ppm"</f>
        <v>667.32 ppm</v>
      </c>
      <c r="W598" s="45"/>
      <c r="X598" s="36"/>
      <c r="Y598" s="46"/>
      <c r="Z598" s="45"/>
      <c r="AA598" s="36"/>
      <c r="AB598" s="46"/>
      <c r="AC598" s="47"/>
      <c r="AD598" s="36"/>
      <c r="AE598" s="48"/>
    </row>
    <row r="599" customFormat="false" ht="32.35" hidden="false" customHeight="true" outlineLevel="0" collapsed="false">
      <c r="A599" s="30"/>
      <c r="B599" s="30"/>
      <c r="C599" s="49"/>
      <c r="D599" s="30"/>
      <c r="E599" s="30"/>
      <c r="F599" s="34"/>
      <c r="G599" s="50" t="s">
        <v>27</v>
      </c>
      <c r="H599" s="51" t="s">
        <v>41</v>
      </c>
      <c r="I599" s="51"/>
      <c r="J599" s="51"/>
      <c r="K599" s="25"/>
      <c r="L599" s="26" t="s">
        <v>42</v>
      </c>
      <c r="M599" s="27"/>
      <c r="N599" s="52"/>
      <c r="O599" s="26" t="s">
        <v>43</v>
      </c>
      <c r="P599" s="53"/>
      <c r="Q599" s="52"/>
      <c r="R599" s="26" t="s">
        <v>44</v>
      </c>
      <c r="S599" s="53"/>
      <c r="T599" s="51" t="s">
        <v>242</v>
      </c>
      <c r="U599" s="51"/>
      <c r="V599" s="51"/>
      <c r="W599" s="28"/>
      <c r="X599" s="26"/>
      <c r="Y599" s="54"/>
      <c r="Z599" s="28"/>
      <c r="AA599" s="26"/>
      <c r="AB599" s="54"/>
      <c r="AC599" s="25"/>
      <c r="AD599" s="26"/>
      <c r="AE599" s="27"/>
    </row>
    <row r="600" customFormat="false" ht="25.25" hidden="false" customHeight="true" outlineLevel="0" collapsed="false">
      <c r="A600" s="30"/>
      <c r="B600" s="30"/>
      <c r="C600" s="49"/>
      <c r="D600" s="30"/>
      <c r="E600" s="30"/>
      <c r="F600" s="34"/>
      <c r="G600" s="24" t="s">
        <v>107</v>
      </c>
      <c r="H600" s="38" t="n">
        <v>37424</v>
      </c>
      <c r="I600" s="36" t="s">
        <v>39</v>
      </c>
      <c r="J600" s="37" t="n">
        <v>2161</v>
      </c>
      <c r="K600" s="35" t="n">
        <v>440.18</v>
      </c>
      <c r="L600" s="60" t="s">
        <v>39</v>
      </c>
      <c r="M600" s="37" t="n">
        <v>190.2</v>
      </c>
      <c r="N600" s="38" t="n">
        <v>120.87</v>
      </c>
      <c r="O600" s="60" t="s">
        <v>39</v>
      </c>
      <c r="P600" s="37" t="n">
        <v>23.6</v>
      </c>
      <c r="Q600" s="35" t="n">
        <v>21110</v>
      </c>
      <c r="R600" s="60" t="s">
        <v>39</v>
      </c>
      <c r="S600" s="37" t="n">
        <v>509</v>
      </c>
      <c r="T600" s="35" t="n">
        <v>1104.4</v>
      </c>
      <c r="U600" s="60" t="s">
        <v>39</v>
      </c>
      <c r="V600" s="37" t="n">
        <v>64.01</v>
      </c>
      <c r="W600" s="35"/>
      <c r="X600" s="60"/>
      <c r="Y600" s="37"/>
      <c r="Z600" s="35"/>
      <c r="AA600" s="60"/>
      <c r="AB600" s="37"/>
      <c r="AC600" s="47"/>
      <c r="AD600" s="36"/>
      <c r="AE600" s="48"/>
    </row>
    <row r="601" customFormat="false" ht="29.85" hidden="false" customHeight="true" outlineLevel="0" collapsed="false">
      <c r="A601" s="55"/>
      <c r="B601" s="55"/>
      <c r="C601" s="56"/>
      <c r="D601" s="55"/>
      <c r="E601" s="55"/>
      <c r="F601" s="57"/>
      <c r="G601" s="24" t="s">
        <v>111</v>
      </c>
      <c r="H601" s="123" t="str">
        <f aca="false">ROUND(H600*81/1000000,2)&amp;" ppm"</f>
        <v>3.03 ppm</v>
      </c>
      <c r="I601" s="36" t="s">
        <v>39</v>
      </c>
      <c r="J601" s="125" t="str">
        <f aca="false">ROUND(J600*81/1000000,2)&amp;" ppm"</f>
        <v>0.18 ppm</v>
      </c>
      <c r="K601" s="58"/>
      <c r="L601" s="60"/>
      <c r="M601" s="59"/>
      <c r="N601" s="61"/>
      <c r="O601" s="36"/>
      <c r="P601" s="42"/>
      <c r="Q601" s="123" t="str">
        <f aca="false">ROUND(Q600*246/1000000,2)&amp;" ppm"</f>
        <v>5.19 ppm</v>
      </c>
      <c r="R601" s="36" t="s">
        <v>39</v>
      </c>
      <c r="S601" s="125" t="str">
        <f aca="false">ROUND(S600*246/1000000,2)&amp;" ppm"</f>
        <v>0.13 ppm</v>
      </c>
      <c r="T601" s="123"/>
      <c r="U601" s="60"/>
      <c r="V601" s="37"/>
      <c r="W601" s="45"/>
      <c r="X601" s="36"/>
      <c r="Y601" s="46"/>
      <c r="Z601" s="45"/>
      <c r="AA601" s="36"/>
      <c r="AB601" s="46"/>
      <c r="AC601" s="47"/>
      <c r="AD601" s="36"/>
      <c r="AE601" s="48"/>
    </row>
    <row r="602" customFormat="false" ht="40.05" hidden="false" customHeight="true" outlineLevel="0" collapsed="false">
      <c r="A602" s="139" t="s">
        <v>724</v>
      </c>
      <c r="B602" s="62"/>
      <c r="C602" s="152" t="s">
        <v>725</v>
      </c>
      <c r="D602" s="64"/>
      <c r="E602" s="94"/>
      <c r="F602" s="66"/>
      <c r="G602" s="67" t="s">
        <v>27</v>
      </c>
      <c r="H602" s="25"/>
      <c r="I602" s="26" t="s">
        <v>28</v>
      </c>
      <c r="J602" s="27"/>
      <c r="K602" s="25"/>
      <c r="L602" s="26" t="s">
        <v>29</v>
      </c>
      <c r="M602" s="27"/>
      <c r="N602" s="25"/>
      <c r="O602" s="26" t="s">
        <v>30</v>
      </c>
      <c r="P602" s="27"/>
      <c r="Q602" s="25"/>
      <c r="R602" s="26" t="s">
        <v>31</v>
      </c>
      <c r="S602" s="27"/>
      <c r="T602" s="28"/>
      <c r="U602" s="26" t="s">
        <v>32</v>
      </c>
      <c r="V602" s="27"/>
      <c r="W602" s="25"/>
      <c r="X602" s="26" t="s">
        <v>33</v>
      </c>
      <c r="Y602" s="27"/>
      <c r="Z602" s="25"/>
      <c r="AA602" s="26" t="s">
        <v>34</v>
      </c>
      <c r="AB602" s="27"/>
      <c r="AC602" s="29" t="s">
        <v>35</v>
      </c>
      <c r="AD602" s="29"/>
      <c r="AE602" s="29"/>
    </row>
    <row r="603" customFormat="false" ht="25.25" hidden="false" customHeight="true" outlineLevel="0" collapsed="false">
      <c r="A603" s="68" t="s">
        <v>726</v>
      </c>
      <c r="B603" s="68"/>
      <c r="C603" s="68"/>
      <c r="D603" s="68"/>
      <c r="E603" s="68"/>
      <c r="F603" s="71"/>
      <c r="G603" s="67" t="s">
        <v>107</v>
      </c>
      <c r="H603" s="72"/>
      <c r="I603" s="73"/>
      <c r="J603" s="74"/>
      <c r="K603" s="96"/>
      <c r="L603" s="73"/>
      <c r="M603" s="74"/>
      <c r="N603" s="96"/>
      <c r="O603" s="73"/>
      <c r="P603" s="74"/>
      <c r="Q603" s="72"/>
      <c r="R603" s="73"/>
      <c r="S603" s="74"/>
      <c r="T603" s="72"/>
      <c r="U603" s="73"/>
      <c r="V603" s="74"/>
      <c r="W603" s="96"/>
      <c r="X603" s="164"/>
      <c r="Y603" s="74"/>
      <c r="Z603" s="96"/>
      <c r="AA603" s="164"/>
      <c r="AB603" s="74"/>
      <c r="AC603" s="78"/>
      <c r="AD603" s="78"/>
      <c r="AE603" s="78"/>
    </row>
    <row r="604" customFormat="false" ht="30" hidden="false" customHeight="true" outlineLevel="0" collapsed="false">
      <c r="A604" s="68" t="s">
        <v>684</v>
      </c>
      <c r="B604" s="68"/>
      <c r="C604" s="68"/>
      <c r="D604" s="68"/>
      <c r="E604" s="68"/>
      <c r="F604" s="71"/>
      <c r="G604" s="67" t="s">
        <v>111</v>
      </c>
      <c r="H604" s="131" t="str">
        <f aca="false">ROUND(H603*81/1000000,2)&amp;" ppm"</f>
        <v>0 ppm</v>
      </c>
      <c r="I604" s="73" t="s">
        <v>39</v>
      </c>
      <c r="J604" s="132" t="str">
        <f aca="false">ROUND(J603*81/1000000,2)&amp;" ppm"</f>
        <v>0 ppm</v>
      </c>
      <c r="K604" s="131" t="str">
        <f aca="false">ROUND(K603*81/1000000,2)&amp;" ppm"</f>
        <v>0 ppm</v>
      </c>
      <c r="L604" s="73" t="s">
        <v>39</v>
      </c>
      <c r="M604" s="132" t="str">
        <f aca="false">ROUND(M603*81/1000000,2)&amp;" ppm"</f>
        <v>0 ppm</v>
      </c>
      <c r="N604" s="131" t="str">
        <f aca="false">ROUND(N603*1760/1000000,2)&amp;" ppm"</f>
        <v>0 ppm</v>
      </c>
      <c r="O604" s="73" t="s">
        <v>39</v>
      </c>
      <c r="P604" s="132" t="str">
        <f aca="false">ROUND(P603*1760/1000000,2)&amp;" ppm"</f>
        <v>0 ppm</v>
      </c>
      <c r="Q604" s="131" t="str">
        <f aca="false">ROUND(Q603*246/1000000,2)&amp;" ppm"</f>
        <v>0 ppm</v>
      </c>
      <c r="R604" s="73" t="s">
        <v>39</v>
      </c>
      <c r="S604" s="132" t="str">
        <f aca="false">ROUND(S603*246/1000000,2)&amp;" ppm"</f>
        <v>0 ppm</v>
      </c>
      <c r="T604" s="131" t="str">
        <f aca="false">ROUND(T603*32300/1000000,2)&amp;" ppm"</f>
        <v>0 ppm</v>
      </c>
      <c r="U604" s="73" t="s">
        <v>39</v>
      </c>
      <c r="V604" s="132" t="str">
        <f aca="false">ROUND(V603*32300/1000000,2)&amp;" ppm"</f>
        <v>0 ppm</v>
      </c>
      <c r="W604" s="79"/>
      <c r="X604" s="73"/>
      <c r="Y604" s="80"/>
      <c r="Z604" s="79"/>
      <c r="AA604" s="73"/>
      <c r="AB604" s="80"/>
      <c r="AC604" s="82"/>
      <c r="AD604" s="73"/>
      <c r="AE604" s="83"/>
    </row>
    <row r="605" customFormat="false" ht="32.35" hidden="false" customHeight="true" outlineLevel="0" collapsed="false">
      <c r="A605" s="68"/>
      <c r="B605" s="68"/>
      <c r="C605" s="84"/>
      <c r="D605" s="69"/>
      <c r="E605" s="69"/>
      <c r="F605" s="71"/>
      <c r="G605" s="85" t="s">
        <v>27</v>
      </c>
      <c r="H605" s="51" t="s">
        <v>41</v>
      </c>
      <c r="I605" s="51"/>
      <c r="J605" s="51"/>
      <c r="K605" s="25"/>
      <c r="L605" s="26" t="s">
        <v>42</v>
      </c>
      <c r="M605" s="27"/>
      <c r="N605" s="52"/>
      <c r="O605" s="26" t="s">
        <v>43</v>
      </c>
      <c r="P605" s="53"/>
      <c r="Q605" s="52"/>
      <c r="R605" s="26" t="s">
        <v>44</v>
      </c>
      <c r="S605" s="53"/>
      <c r="T605" s="51" t="s">
        <v>242</v>
      </c>
      <c r="U605" s="51"/>
      <c r="V605" s="51"/>
      <c r="W605" s="28"/>
      <c r="X605" s="26"/>
      <c r="Y605" s="54"/>
      <c r="Z605" s="28"/>
      <c r="AA605" s="26"/>
      <c r="AB605" s="54"/>
      <c r="AC605" s="25"/>
      <c r="AD605" s="26"/>
      <c r="AE605" s="27"/>
    </row>
    <row r="606" customFormat="false" ht="25.25" hidden="false" customHeight="true" outlineLevel="0" collapsed="false">
      <c r="A606" s="68"/>
      <c r="B606" s="68"/>
      <c r="C606" s="84"/>
      <c r="D606" s="68"/>
      <c r="E606" s="68"/>
      <c r="F606" s="71"/>
      <c r="G606" s="67" t="s">
        <v>107</v>
      </c>
      <c r="H606" s="149"/>
      <c r="I606" s="73"/>
      <c r="J606" s="90"/>
      <c r="K606" s="72"/>
      <c r="L606" s="91"/>
      <c r="M606" s="74"/>
      <c r="N606" s="96"/>
      <c r="O606" s="164"/>
      <c r="P606" s="74"/>
      <c r="Q606" s="96"/>
      <c r="R606" s="164"/>
      <c r="S606" s="74"/>
      <c r="T606" s="72"/>
      <c r="U606" s="164"/>
      <c r="V606" s="74"/>
      <c r="W606" s="79"/>
      <c r="X606" s="73"/>
      <c r="Y606" s="80"/>
      <c r="Z606" s="72"/>
      <c r="AA606" s="164"/>
      <c r="AB606" s="74"/>
      <c r="AC606" s="82"/>
      <c r="AD606" s="73"/>
      <c r="AE606" s="83"/>
    </row>
    <row r="607" customFormat="false" ht="26.7" hidden="false" customHeight="true" outlineLevel="0" collapsed="false">
      <c r="A607" s="86"/>
      <c r="B607" s="86"/>
      <c r="C607" s="87"/>
      <c r="D607" s="133"/>
      <c r="E607" s="133"/>
      <c r="F607" s="88"/>
      <c r="G607" s="67" t="s">
        <v>111</v>
      </c>
      <c r="H607" s="131" t="str">
        <f aca="false">ROUND(H606*81/1000000,2)&amp;" ppm"</f>
        <v>0 ppm</v>
      </c>
      <c r="I607" s="73" t="s">
        <v>39</v>
      </c>
      <c r="J607" s="132" t="str">
        <f aca="false">ROUND(J606*81/1000000,2)&amp;" ppm"</f>
        <v>0 ppm</v>
      </c>
      <c r="K607" s="149"/>
      <c r="L607" s="164"/>
      <c r="M607" s="90"/>
      <c r="N607" s="75"/>
      <c r="O607" s="73"/>
      <c r="P607" s="77"/>
      <c r="Q607" s="131" t="str">
        <f aca="false">ROUND(Q606*246/1000000,2)&amp;" ppm"</f>
        <v>0 ppm</v>
      </c>
      <c r="R607" s="73" t="s">
        <v>39</v>
      </c>
      <c r="S607" s="132" t="str">
        <f aca="false">ROUND(S606*246/1000000,2)&amp;" ppm"</f>
        <v>0 ppm</v>
      </c>
      <c r="T607" s="131"/>
      <c r="U607" s="164"/>
      <c r="V607" s="74"/>
      <c r="W607" s="79"/>
      <c r="X607" s="73"/>
      <c r="Y607" s="80"/>
      <c r="Z607" s="79"/>
      <c r="AA607" s="73"/>
      <c r="AB607" s="80"/>
      <c r="AC607" s="82"/>
      <c r="AD607" s="73"/>
      <c r="AE607" s="83"/>
    </row>
    <row r="608" customFormat="false" ht="34.3" hidden="false" customHeight="true" outlineLevel="0" collapsed="false">
      <c r="A608" s="138" t="s">
        <v>727</v>
      </c>
      <c r="B608" s="20"/>
      <c r="C608" s="135" t="s">
        <v>721</v>
      </c>
      <c r="D608" s="21"/>
      <c r="E608" s="143"/>
      <c r="F608" s="23"/>
      <c r="G608" s="24" t="s">
        <v>27</v>
      </c>
      <c r="H608" s="25"/>
      <c r="I608" s="26" t="s">
        <v>28</v>
      </c>
      <c r="J608" s="27"/>
      <c r="K608" s="25"/>
      <c r="L608" s="26" t="s">
        <v>29</v>
      </c>
      <c r="M608" s="27"/>
      <c r="N608" s="25"/>
      <c r="O608" s="26" t="s">
        <v>30</v>
      </c>
      <c r="P608" s="27"/>
      <c r="Q608" s="25"/>
      <c r="R608" s="26" t="s">
        <v>31</v>
      </c>
      <c r="S608" s="27"/>
      <c r="T608" s="28"/>
      <c r="U608" s="26" t="s">
        <v>32</v>
      </c>
      <c r="V608" s="27"/>
      <c r="W608" s="25"/>
      <c r="X608" s="26" t="s">
        <v>33</v>
      </c>
      <c r="Y608" s="27"/>
      <c r="Z608" s="25"/>
      <c r="AA608" s="26" t="s">
        <v>34</v>
      </c>
      <c r="AB608" s="27"/>
      <c r="AC608" s="29" t="s">
        <v>35</v>
      </c>
      <c r="AD608" s="29"/>
      <c r="AE608" s="29"/>
    </row>
    <row r="609" customFormat="false" ht="32.95" hidden="false" customHeight="true" outlineLevel="0" collapsed="false">
      <c r="A609" s="30" t="s">
        <v>728</v>
      </c>
      <c r="B609" s="30"/>
      <c r="C609" s="30"/>
      <c r="D609" s="30"/>
      <c r="E609" s="151"/>
      <c r="F609" s="34"/>
      <c r="G609" s="24" t="s">
        <v>107</v>
      </c>
      <c r="H609" s="38"/>
      <c r="I609" s="36"/>
      <c r="J609" s="37"/>
      <c r="K609" s="38"/>
      <c r="L609" s="36"/>
      <c r="M609" s="37"/>
      <c r="N609" s="38"/>
      <c r="O609" s="36"/>
      <c r="P609" s="37"/>
      <c r="Q609" s="35"/>
      <c r="R609" s="36"/>
      <c r="S609" s="37"/>
      <c r="T609" s="38"/>
      <c r="U609" s="36"/>
      <c r="V609" s="37"/>
      <c r="W609" s="38"/>
      <c r="X609" s="60"/>
      <c r="Y609" s="37"/>
      <c r="Z609" s="61"/>
      <c r="AA609" s="172"/>
      <c r="AB609" s="42"/>
      <c r="AC609" s="43"/>
      <c r="AD609" s="43"/>
      <c r="AE609" s="43"/>
    </row>
    <row r="610" customFormat="false" ht="34.55" hidden="false" customHeight="true" outlineLevel="0" collapsed="false">
      <c r="A610" s="30" t="s">
        <v>684</v>
      </c>
      <c r="B610" s="30"/>
      <c r="C610" s="49"/>
      <c r="D610" s="30"/>
      <c r="E610" s="30"/>
      <c r="F610" s="34"/>
      <c r="G610" s="24" t="s">
        <v>111</v>
      </c>
      <c r="H610" s="123" t="str">
        <f aca="false">ROUND(H609*81/1000000,2)&amp;" ppm"</f>
        <v>0 ppm</v>
      </c>
      <c r="I610" s="36" t="s">
        <v>39</v>
      </c>
      <c r="J610" s="125" t="str">
        <f aca="false">ROUND(J609*81/1000000,2)&amp;" ppm"</f>
        <v>0 ppm</v>
      </c>
      <c r="K610" s="123" t="str">
        <f aca="false">ROUND(K609*81/1000000,2)&amp;" ppm"</f>
        <v>0 ppm</v>
      </c>
      <c r="L610" s="36" t="s">
        <v>39</v>
      </c>
      <c r="M610" s="125" t="str">
        <f aca="false">ROUND(M609*81/1000000,2)&amp;" ppm"</f>
        <v>0 ppm</v>
      </c>
      <c r="N610" s="123" t="str">
        <f aca="false">ROUND(N609*1760/1000000,2)&amp;" ppm"</f>
        <v>0 ppm</v>
      </c>
      <c r="O610" s="36" t="s">
        <v>39</v>
      </c>
      <c r="P610" s="125" t="str">
        <f aca="false">ROUND(P609*1760/1000000,2)&amp;" ppm"</f>
        <v>0 ppm</v>
      </c>
      <c r="Q610" s="123" t="str">
        <f aca="false">ROUND(Q609*246/1000000,2)&amp;" ppm"</f>
        <v>0 ppm</v>
      </c>
      <c r="R610" s="36" t="s">
        <v>39</v>
      </c>
      <c r="S610" s="125" t="str">
        <f aca="false">ROUND(S609*246/1000000,2)&amp;" ppm"</f>
        <v>0 ppm</v>
      </c>
      <c r="T610" s="123" t="str">
        <f aca="false">ROUND(T609*32300/1000000,2)&amp;" ppm"</f>
        <v>0 ppm</v>
      </c>
      <c r="U610" s="36" t="s">
        <v>39</v>
      </c>
      <c r="V610" s="125" t="str">
        <f aca="false">ROUND(V609*32300/1000000,2)&amp;" ppm"</f>
        <v>0 ppm</v>
      </c>
      <c r="W610" s="45"/>
      <c r="X610" s="36"/>
      <c r="Y610" s="46"/>
      <c r="Z610" s="45"/>
      <c r="AA610" s="36"/>
      <c r="AB610" s="46"/>
      <c r="AC610" s="47"/>
      <c r="AD610" s="36"/>
      <c r="AE610" s="48"/>
    </row>
    <row r="611" customFormat="false" ht="32.35" hidden="false" customHeight="true" outlineLevel="0" collapsed="false">
      <c r="A611" s="30"/>
      <c r="B611" s="30"/>
      <c r="C611" s="49"/>
      <c r="D611" s="30"/>
      <c r="E611" s="30"/>
      <c r="F611" s="34"/>
      <c r="G611" s="50" t="s">
        <v>27</v>
      </c>
      <c r="H611" s="51" t="s">
        <v>41</v>
      </c>
      <c r="I611" s="51"/>
      <c r="J611" s="51"/>
      <c r="K611" s="25"/>
      <c r="L611" s="26" t="s">
        <v>42</v>
      </c>
      <c r="M611" s="27"/>
      <c r="N611" s="52"/>
      <c r="O611" s="26" t="s">
        <v>43</v>
      </c>
      <c r="P611" s="53"/>
      <c r="Q611" s="52"/>
      <c r="R611" s="26" t="s">
        <v>44</v>
      </c>
      <c r="S611" s="53"/>
      <c r="T611" s="51"/>
      <c r="U611" s="51"/>
      <c r="V611" s="51"/>
      <c r="W611" s="28"/>
      <c r="X611" s="26"/>
      <c r="Y611" s="54"/>
      <c r="Z611" s="28"/>
      <c r="AA611" s="26"/>
      <c r="AB611" s="54"/>
      <c r="AC611" s="25"/>
      <c r="AD611" s="26"/>
      <c r="AE611" s="27"/>
    </row>
    <row r="612" customFormat="false" ht="25.25" hidden="false" customHeight="true" outlineLevel="0" collapsed="false">
      <c r="A612" s="30"/>
      <c r="B612" s="30"/>
      <c r="C612" s="49"/>
      <c r="D612" s="30"/>
      <c r="E612" s="30"/>
      <c r="F612" s="34"/>
      <c r="G612" s="24" t="s">
        <v>107</v>
      </c>
      <c r="H612" s="38"/>
      <c r="I612" s="36"/>
      <c r="J612" s="37"/>
      <c r="K612" s="35"/>
      <c r="L612" s="60"/>
      <c r="M612" s="37"/>
      <c r="N612" s="38"/>
      <c r="O612" s="60"/>
      <c r="P612" s="37"/>
      <c r="Q612" s="35"/>
      <c r="R612" s="60"/>
      <c r="S612" s="37"/>
      <c r="T612" s="35"/>
      <c r="U612" s="60"/>
      <c r="V612" s="37"/>
      <c r="W612" s="35"/>
      <c r="X612" s="60"/>
      <c r="Y612" s="37"/>
      <c r="Z612" s="35"/>
      <c r="AA612" s="60"/>
      <c r="AB612" s="37"/>
      <c r="AC612" s="47"/>
      <c r="AD612" s="36"/>
      <c r="AE612" s="48"/>
    </row>
    <row r="613" customFormat="false" ht="29.85" hidden="false" customHeight="true" outlineLevel="0" collapsed="false">
      <c r="A613" s="55"/>
      <c r="B613" s="55"/>
      <c r="C613" s="56"/>
      <c r="D613" s="55"/>
      <c r="E613" s="55"/>
      <c r="F613" s="57"/>
      <c r="G613" s="24" t="s">
        <v>111</v>
      </c>
      <c r="H613" s="123" t="str">
        <f aca="false">ROUND(H612*81/1000000,2)&amp;" ppm"</f>
        <v>0 ppm</v>
      </c>
      <c r="I613" s="36" t="s">
        <v>39</v>
      </c>
      <c r="J613" s="125" t="str">
        <f aca="false">ROUND(J612*81/1000000,2)&amp;" ppm"</f>
        <v>0 ppm</v>
      </c>
      <c r="K613" s="58"/>
      <c r="L613" s="60"/>
      <c r="M613" s="59"/>
      <c r="N613" s="61"/>
      <c r="O613" s="36"/>
      <c r="P613" s="42"/>
      <c r="Q613" s="123" t="str">
        <f aca="false">ROUND(Q612*246/1000000,2)&amp;" ppm"</f>
        <v>0 ppm</v>
      </c>
      <c r="R613" s="36" t="s">
        <v>39</v>
      </c>
      <c r="S613" s="125" t="str">
        <f aca="false">ROUND(S612*246/1000000,2)&amp;" ppm"</f>
        <v>0 ppm</v>
      </c>
      <c r="T613" s="123"/>
      <c r="U613" s="60"/>
      <c r="V613" s="37"/>
      <c r="W613" s="45"/>
      <c r="X613" s="36"/>
      <c r="Y613" s="46"/>
      <c r="Z613" s="45"/>
      <c r="AA613" s="36"/>
      <c r="AB613" s="46"/>
      <c r="AC613" s="47"/>
      <c r="AD613" s="36"/>
      <c r="AE613" s="48"/>
    </row>
    <row r="614" customFormat="false" ht="40.05" hidden="false" customHeight="true" outlineLevel="0" collapsed="false">
      <c r="A614" s="139" t="s">
        <v>729</v>
      </c>
      <c r="B614" s="62"/>
      <c r="C614" s="152" t="s">
        <v>730</v>
      </c>
      <c r="D614" s="64"/>
      <c r="E614" s="94"/>
      <c r="F614" s="66"/>
      <c r="G614" s="67" t="s">
        <v>27</v>
      </c>
      <c r="H614" s="25"/>
      <c r="I614" s="26" t="s">
        <v>28</v>
      </c>
      <c r="J614" s="27"/>
      <c r="K614" s="25"/>
      <c r="L614" s="26" t="s">
        <v>29</v>
      </c>
      <c r="M614" s="27"/>
      <c r="N614" s="25"/>
      <c r="O614" s="26" t="s">
        <v>30</v>
      </c>
      <c r="P614" s="27"/>
      <c r="Q614" s="25"/>
      <c r="R614" s="26" t="s">
        <v>31</v>
      </c>
      <c r="S614" s="27"/>
      <c r="T614" s="28"/>
      <c r="U614" s="26" t="s">
        <v>32</v>
      </c>
      <c r="V614" s="27"/>
      <c r="W614" s="25"/>
      <c r="X614" s="26" t="s">
        <v>33</v>
      </c>
      <c r="Y614" s="27"/>
      <c r="Z614" s="25"/>
      <c r="AA614" s="26" t="s">
        <v>34</v>
      </c>
      <c r="AB614" s="27"/>
      <c r="AC614" s="29" t="s">
        <v>35</v>
      </c>
      <c r="AD614" s="29"/>
      <c r="AE614" s="29"/>
    </row>
    <row r="615" customFormat="false" ht="25.25" hidden="false" customHeight="true" outlineLevel="0" collapsed="false">
      <c r="A615" s="68" t="s">
        <v>731</v>
      </c>
      <c r="B615" s="68"/>
      <c r="C615" s="68"/>
      <c r="D615" s="68"/>
      <c r="E615" s="68"/>
      <c r="F615" s="71"/>
      <c r="G615" s="67" t="s">
        <v>107</v>
      </c>
      <c r="H615" s="72"/>
      <c r="I615" s="73"/>
      <c r="J615" s="74"/>
      <c r="K615" s="96"/>
      <c r="L615" s="73"/>
      <c r="M615" s="74"/>
      <c r="N615" s="96"/>
      <c r="O615" s="73"/>
      <c r="P615" s="74"/>
      <c r="Q615" s="72"/>
      <c r="R615" s="73"/>
      <c r="S615" s="74"/>
      <c r="T615" s="72"/>
      <c r="U615" s="73"/>
      <c r="V615" s="74"/>
      <c r="W615" s="96"/>
      <c r="X615" s="164"/>
      <c r="Y615" s="74"/>
      <c r="Z615" s="96"/>
      <c r="AA615" s="164"/>
      <c r="AB615" s="74"/>
      <c r="AC615" s="78"/>
      <c r="AD615" s="78"/>
      <c r="AE615" s="78"/>
    </row>
    <row r="616" customFormat="false" ht="30" hidden="false" customHeight="true" outlineLevel="0" collapsed="false">
      <c r="A616" s="68" t="s">
        <v>684</v>
      </c>
      <c r="B616" s="68"/>
      <c r="C616" s="68"/>
      <c r="D616" s="68"/>
      <c r="E616" s="68"/>
      <c r="F616" s="71"/>
      <c r="G616" s="67" t="s">
        <v>111</v>
      </c>
      <c r="H616" s="131" t="str">
        <f aca="false">ROUND(H615*81/1000000,2)&amp;" ppm"</f>
        <v>0 ppm</v>
      </c>
      <c r="I616" s="73" t="s">
        <v>39</v>
      </c>
      <c r="J616" s="132" t="str">
        <f aca="false">ROUND(J615*81/1000000,2)&amp;" ppm"</f>
        <v>0 ppm</v>
      </c>
      <c r="K616" s="131" t="str">
        <f aca="false">ROUND(K615*81/1000000,2)&amp;" ppm"</f>
        <v>0 ppm</v>
      </c>
      <c r="L616" s="73" t="s">
        <v>39</v>
      </c>
      <c r="M616" s="132" t="str">
        <f aca="false">ROUND(M615*81/1000000,2)&amp;" ppm"</f>
        <v>0 ppm</v>
      </c>
      <c r="N616" s="131" t="str">
        <f aca="false">ROUND(N615*1760/1000000,2)&amp;" ppm"</f>
        <v>0 ppm</v>
      </c>
      <c r="O616" s="73" t="s">
        <v>39</v>
      </c>
      <c r="P616" s="132" t="str">
        <f aca="false">ROUND(P615*1760/1000000,2)&amp;" ppm"</f>
        <v>0 ppm</v>
      </c>
      <c r="Q616" s="131" t="str">
        <f aca="false">ROUND(Q615*246/1000000,2)&amp;" ppm"</f>
        <v>0 ppm</v>
      </c>
      <c r="R616" s="73" t="s">
        <v>39</v>
      </c>
      <c r="S616" s="132" t="str">
        <f aca="false">ROUND(S615*246/1000000,2)&amp;" ppm"</f>
        <v>0 ppm</v>
      </c>
      <c r="T616" s="131" t="str">
        <f aca="false">ROUND(T615*32300/1000000,2)&amp;" ppm"</f>
        <v>0 ppm</v>
      </c>
      <c r="U616" s="73" t="s">
        <v>39</v>
      </c>
      <c r="V616" s="132" t="str">
        <f aca="false">ROUND(V615*32300/1000000,2)&amp;" ppm"</f>
        <v>0 ppm</v>
      </c>
      <c r="W616" s="79"/>
      <c r="X616" s="73"/>
      <c r="Y616" s="80"/>
      <c r="Z616" s="79"/>
      <c r="AA616" s="73"/>
      <c r="AB616" s="80"/>
      <c r="AC616" s="82"/>
      <c r="AD616" s="73"/>
      <c r="AE616" s="83"/>
    </row>
    <row r="617" customFormat="false" ht="32.35" hidden="false" customHeight="true" outlineLevel="0" collapsed="false">
      <c r="A617" s="68"/>
      <c r="B617" s="68"/>
      <c r="C617" s="84"/>
      <c r="D617" s="69"/>
      <c r="E617" s="69"/>
      <c r="F617" s="71"/>
      <c r="G617" s="85" t="s">
        <v>27</v>
      </c>
      <c r="H617" s="51" t="s">
        <v>41</v>
      </c>
      <c r="I617" s="51"/>
      <c r="J617" s="51"/>
      <c r="K617" s="25"/>
      <c r="L617" s="26" t="s">
        <v>42</v>
      </c>
      <c r="M617" s="27"/>
      <c r="N617" s="52"/>
      <c r="O617" s="26" t="s">
        <v>43</v>
      </c>
      <c r="P617" s="53"/>
      <c r="Q617" s="52"/>
      <c r="R617" s="26" t="s">
        <v>44</v>
      </c>
      <c r="S617" s="53"/>
      <c r="T617" s="51" t="s">
        <v>242</v>
      </c>
      <c r="U617" s="51"/>
      <c r="V617" s="51"/>
      <c r="W617" s="28"/>
      <c r="X617" s="26"/>
      <c r="Y617" s="54"/>
      <c r="Z617" s="28"/>
      <c r="AA617" s="26"/>
      <c r="AB617" s="54"/>
      <c r="AC617" s="25"/>
      <c r="AD617" s="26"/>
      <c r="AE617" s="27"/>
    </row>
    <row r="618" customFormat="false" ht="25.25" hidden="false" customHeight="true" outlineLevel="0" collapsed="false">
      <c r="A618" s="68"/>
      <c r="B618" s="68"/>
      <c r="C618" s="84"/>
      <c r="D618" s="68"/>
      <c r="E618" s="68"/>
      <c r="F618" s="71"/>
      <c r="G618" s="67" t="s">
        <v>107</v>
      </c>
      <c r="H618" s="149"/>
      <c r="I618" s="73"/>
      <c r="J618" s="90"/>
      <c r="K618" s="72"/>
      <c r="L618" s="91"/>
      <c r="M618" s="74"/>
      <c r="N618" s="96"/>
      <c r="O618" s="164"/>
      <c r="P618" s="74"/>
      <c r="Q618" s="96"/>
      <c r="R618" s="164"/>
      <c r="S618" s="74"/>
      <c r="T618" s="72"/>
      <c r="U618" s="164"/>
      <c r="V618" s="74"/>
      <c r="W618" s="79"/>
      <c r="X618" s="73"/>
      <c r="Y618" s="80"/>
      <c r="Z618" s="72"/>
      <c r="AA618" s="164"/>
      <c r="AB618" s="74"/>
      <c r="AC618" s="82"/>
      <c r="AD618" s="73"/>
      <c r="AE618" s="83"/>
    </row>
    <row r="619" customFormat="false" ht="26.7" hidden="false" customHeight="true" outlineLevel="0" collapsed="false">
      <c r="A619" s="86"/>
      <c r="B619" s="86"/>
      <c r="C619" s="87"/>
      <c r="D619" s="133"/>
      <c r="E619" s="133"/>
      <c r="F619" s="88"/>
      <c r="G619" s="67" t="s">
        <v>111</v>
      </c>
      <c r="H619" s="131" t="str">
        <f aca="false">ROUND(H618*81/1000000,2)&amp;" ppm"</f>
        <v>0 ppm</v>
      </c>
      <c r="I619" s="73" t="s">
        <v>39</v>
      </c>
      <c r="J619" s="132" t="str">
        <f aca="false">ROUND(J618*81/1000000,2)&amp;" ppm"</f>
        <v>0 ppm</v>
      </c>
      <c r="K619" s="149"/>
      <c r="L619" s="164"/>
      <c r="M619" s="90"/>
      <c r="N619" s="75"/>
      <c r="O619" s="73"/>
      <c r="P619" s="77"/>
      <c r="Q619" s="131" t="str">
        <f aca="false">ROUND(Q618*246/1000000,2)&amp;" ppm"</f>
        <v>0 ppm</v>
      </c>
      <c r="R619" s="73" t="s">
        <v>39</v>
      </c>
      <c r="S619" s="132" t="str">
        <f aca="false">ROUND(S618*246/1000000,2)&amp;" ppm"</f>
        <v>0 ppm</v>
      </c>
      <c r="T619" s="131"/>
      <c r="U619" s="164"/>
      <c r="V619" s="74"/>
      <c r="W619" s="79"/>
      <c r="X619" s="73"/>
      <c r="Y619" s="80"/>
      <c r="Z619" s="79"/>
      <c r="AA619" s="73"/>
      <c r="AB619" s="80"/>
      <c r="AC619" s="82"/>
      <c r="AD619" s="73"/>
      <c r="AE619" s="83"/>
    </row>
    <row r="620" customFormat="false" ht="34.3" hidden="false" customHeight="true" outlineLevel="0" collapsed="false">
      <c r="A620" s="20" t="s">
        <v>732</v>
      </c>
      <c r="B620" s="20"/>
      <c r="C620" s="183"/>
      <c r="D620" s="21"/>
      <c r="E620" s="21"/>
      <c r="F620" s="23"/>
      <c r="G620" s="24" t="s">
        <v>27</v>
      </c>
      <c r="H620" s="25"/>
      <c r="I620" s="26" t="s">
        <v>28</v>
      </c>
      <c r="J620" s="27"/>
      <c r="K620" s="25"/>
      <c r="L620" s="26" t="s">
        <v>29</v>
      </c>
      <c r="M620" s="27"/>
      <c r="N620" s="25"/>
      <c r="O620" s="26" t="s">
        <v>30</v>
      </c>
      <c r="P620" s="27"/>
      <c r="Q620" s="25"/>
      <c r="R620" s="26" t="s">
        <v>31</v>
      </c>
      <c r="S620" s="27"/>
      <c r="T620" s="28"/>
      <c r="U620" s="26" t="s">
        <v>32</v>
      </c>
      <c r="V620" s="27"/>
      <c r="W620" s="25"/>
      <c r="X620" s="26" t="s">
        <v>33</v>
      </c>
      <c r="Y620" s="27"/>
      <c r="Z620" s="25"/>
      <c r="AA620" s="26" t="s">
        <v>34</v>
      </c>
      <c r="AB620" s="27"/>
      <c r="AC620" s="29" t="s">
        <v>35</v>
      </c>
      <c r="AD620" s="29"/>
      <c r="AE620" s="29"/>
    </row>
    <row r="621" customFormat="false" ht="25.25" hidden="false" customHeight="true" outlineLevel="0" collapsed="false">
      <c r="A621" s="137"/>
      <c r="B621" s="137"/>
      <c r="C621" s="137"/>
      <c r="D621" s="137"/>
      <c r="E621" s="137"/>
      <c r="F621" s="34"/>
      <c r="G621" s="24" t="s">
        <v>107</v>
      </c>
      <c r="H621" s="35"/>
      <c r="I621" s="144"/>
      <c r="J621" s="37"/>
      <c r="K621" s="35"/>
      <c r="L621" s="144"/>
      <c r="M621" s="37"/>
      <c r="N621" s="35"/>
      <c r="O621" s="144"/>
      <c r="P621" s="37"/>
      <c r="Q621" s="35"/>
      <c r="R621" s="144"/>
      <c r="S621" s="37"/>
      <c r="T621" s="35"/>
      <c r="U621" s="144"/>
      <c r="V621" s="37"/>
      <c r="W621" s="35"/>
      <c r="X621" s="39"/>
      <c r="Y621" s="37"/>
      <c r="Z621" s="40"/>
      <c r="AA621" s="172"/>
      <c r="AB621" s="42"/>
      <c r="AC621" s="43"/>
      <c r="AD621" s="43"/>
      <c r="AE621" s="43"/>
    </row>
    <row r="622" customFormat="false" ht="34.55" hidden="false" customHeight="true" outlineLevel="0" collapsed="false">
      <c r="A622" s="137"/>
      <c r="B622" s="137"/>
      <c r="C622" s="137"/>
      <c r="D622" s="137"/>
      <c r="E622" s="137"/>
      <c r="F622" s="34"/>
      <c r="G622" s="24" t="s">
        <v>111</v>
      </c>
      <c r="H622" s="123"/>
      <c r="I622" s="144"/>
      <c r="J622" s="125"/>
      <c r="K622" s="123"/>
      <c r="L622" s="144"/>
      <c r="M622" s="125"/>
      <c r="N622" s="123"/>
      <c r="O622" s="144"/>
      <c r="P622" s="125"/>
      <c r="Q622" s="123"/>
      <c r="R622" s="144"/>
      <c r="S622" s="125"/>
      <c r="T622" s="123"/>
      <c r="U622" s="144"/>
      <c r="V622" s="125"/>
      <c r="W622" s="45"/>
      <c r="X622" s="144"/>
      <c r="Y622" s="46"/>
      <c r="Z622" s="45"/>
      <c r="AA622" s="144"/>
      <c r="AB622" s="46"/>
      <c r="AC622" s="47"/>
      <c r="AD622" s="144"/>
      <c r="AE622" s="48"/>
    </row>
    <row r="623" customFormat="false" ht="32.35" hidden="false" customHeight="true" outlineLevel="0" collapsed="false">
      <c r="A623" s="137"/>
      <c r="B623" s="137"/>
      <c r="C623" s="49"/>
      <c r="D623" s="137"/>
      <c r="E623" s="137"/>
      <c r="F623" s="34"/>
      <c r="G623" s="50" t="s">
        <v>27</v>
      </c>
      <c r="H623" s="51" t="s">
        <v>41</v>
      </c>
      <c r="I623" s="51"/>
      <c r="J623" s="51"/>
      <c r="K623" s="25"/>
      <c r="L623" s="26" t="s">
        <v>42</v>
      </c>
      <c r="M623" s="27"/>
      <c r="N623" s="52"/>
      <c r="O623" s="26" t="s">
        <v>43</v>
      </c>
      <c r="P623" s="53"/>
      <c r="Q623" s="52"/>
      <c r="R623" s="26" t="s">
        <v>44</v>
      </c>
      <c r="S623" s="53"/>
      <c r="T623" s="51"/>
      <c r="U623" s="51"/>
      <c r="V623" s="51"/>
      <c r="W623" s="28"/>
      <c r="X623" s="26"/>
      <c r="Y623" s="54"/>
      <c r="Z623" s="28"/>
      <c r="AA623" s="26"/>
      <c r="AB623" s="54"/>
      <c r="AC623" s="25"/>
      <c r="AD623" s="26"/>
      <c r="AE623" s="27"/>
    </row>
    <row r="624" customFormat="false" ht="25.25" hidden="false" customHeight="true" outlineLevel="0" collapsed="false">
      <c r="A624" s="137"/>
      <c r="B624" s="137"/>
      <c r="C624" s="49"/>
      <c r="D624" s="137"/>
      <c r="E624" s="137"/>
      <c r="F624" s="34"/>
      <c r="G624" s="24" t="s">
        <v>107</v>
      </c>
      <c r="H624" s="58"/>
      <c r="I624" s="144"/>
      <c r="J624" s="59"/>
      <c r="K624" s="35"/>
      <c r="L624" s="39"/>
      <c r="M624" s="59"/>
      <c r="N624" s="35"/>
      <c r="O624" s="39"/>
      <c r="P624" s="37"/>
      <c r="Q624" s="35"/>
      <c r="R624" s="39"/>
      <c r="S624" s="37"/>
      <c r="T624" s="35"/>
      <c r="U624" s="39"/>
      <c r="V624" s="37"/>
      <c r="W624" s="35"/>
      <c r="X624" s="39"/>
      <c r="Y624" s="37"/>
      <c r="Z624" s="35"/>
      <c r="AA624" s="39"/>
      <c r="AB624" s="37"/>
      <c r="AC624" s="47"/>
      <c r="AD624" s="144"/>
      <c r="AE624" s="48"/>
    </row>
    <row r="625" customFormat="false" ht="29.85" hidden="false" customHeight="true" outlineLevel="0" collapsed="false">
      <c r="A625" s="55"/>
      <c r="B625" s="55"/>
      <c r="C625" s="56"/>
      <c r="D625" s="55"/>
      <c r="E625" s="55"/>
      <c r="F625" s="57"/>
      <c r="G625" s="24" t="s">
        <v>111</v>
      </c>
      <c r="H625" s="123"/>
      <c r="I625" s="144"/>
      <c r="J625" s="125"/>
      <c r="K625" s="58"/>
      <c r="L625" s="39"/>
      <c r="M625" s="59"/>
      <c r="N625" s="40"/>
      <c r="O625" s="144"/>
      <c r="P625" s="42"/>
      <c r="Q625" s="123"/>
      <c r="R625" s="144"/>
      <c r="S625" s="125"/>
      <c r="T625" s="123"/>
      <c r="U625" s="39"/>
      <c r="V625" s="37"/>
      <c r="W625" s="45"/>
      <c r="X625" s="144"/>
      <c r="Y625" s="46"/>
      <c r="Z625" s="45"/>
      <c r="AA625" s="144"/>
      <c r="AB625" s="46"/>
      <c r="AC625" s="47"/>
      <c r="AD625" s="144"/>
      <c r="AE625" s="48"/>
    </row>
  </sheetData>
  <mergeCells count="469">
    <mergeCell ref="A1:AE1"/>
    <mergeCell ref="A2:J4"/>
    <mergeCell ref="K2:P4"/>
    <mergeCell ref="Q2:V4"/>
    <mergeCell ref="W2:AE2"/>
    <mergeCell ref="W3:AE3"/>
    <mergeCell ref="W4:AE4"/>
    <mergeCell ref="A5:J9"/>
    <mergeCell ref="K5:P7"/>
    <mergeCell ref="Q5:V7"/>
    <mergeCell ref="W5:AE5"/>
    <mergeCell ref="W6:AE6"/>
    <mergeCell ref="W7:AE7"/>
    <mergeCell ref="K8:P8"/>
    <mergeCell ref="Q8:V8"/>
    <mergeCell ref="W8:AE8"/>
    <mergeCell ref="K9:P9"/>
    <mergeCell ref="Q9:V9"/>
    <mergeCell ref="W9:AE9"/>
    <mergeCell ref="A10:AE10"/>
    <mergeCell ref="AC11:AE11"/>
    <mergeCell ref="AC12:AE12"/>
    <mergeCell ref="AC13:AE13"/>
    <mergeCell ref="H15:J15"/>
    <mergeCell ref="T15:V15"/>
    <mergeCell ref="AC17:AE17"/>
    <mergeCell ref="AC18:AE18"/>
    <mergeCell ref="B19:B20"/>
    <mergeCell ref="H20:J20"/>
    <mergeCell ref="T20:V20"/>
    <mergeCell ref="AC22:AE22"/>
    <mergeCell ref="AC23:AE23"/>
    <mergeCell ref="H24:J24"/>
    <mergeCell ref="T24:V24"/>
    <mergeCell ref="AC26:AE26"/>
    <mergeCell ref="AC27:AE27"/>
    <mergeCell ref="H28:J28"/>
    <mergeCell ref="T28:V28"/>
    <mergeCell ref="B30:B31"/>
    <mergeCell ref="AC30:AE30"/>
    <mergeCell ref="AC31:AE31"/>
    <mergeCell ref="H32:J32"/>
    <mergeCell ref="T32:V32"/>
    <mergeCell ref="AC34:AE34"/>
    <mergeCell ref="AC35:AE35"/>
    <mergeCell ref="H36:J36"/>
    <mergeCell ref="T36:V36"/>
    <mergeCell ref="AC38:AE38"/>
    <mergeCell ref="AC39:AE39"/>
    <mergeCell ref="H40:J40"/>
    <mergeCell ref="T40:V40"/>
    <mergeCell ref="B42:B43"/>
    <mergeCell ref="AC42:AE42"/>
    <mergeCell ref="AC43:AE43"/>
    <mergeCell ref="H44:J44"/>
    <mergeCell ref="T44:V44"/>
    <mergeCell ref="AC46:AE46"/>
    <mergeCell ref="AC47:AE47"/>
    <mergeCell ref="T48:V48"/>
    <mergeCell ref="AC50:AE50"/>
    <mergeCell ref="AC51:AE51"/>
    <mergeCell ref="T52:V52"/>
    <mergeCell ref="AC54:AE54"/>
    <mergeCell ref="AC55:AE55"/>
    <mergeCell ref="T56:V56"/>
    <mergeCell ref="AC58:AE58"/>
    <mergeCell ref="AC59:AE59"/>
    <mergeCell ref="T60:V60"/>
    <mergeCell ref="AC62:AE62"/>
    <mergeCell ref="AC63:AE63"/>
    <mergeCell ref="T64:V64"/>
    <mergeCell ref="A66:AB69"/>
    <mergeCell ref="AC66:AE69"/>
    <mergeCell ref="A70:B70"/>
    <mergeCell ref="AC71:AE71"/>
    <mergeCell ref="AC72:AE72"/>
    <mergeCell ref="AC73:AE73"/>
    <mergeCell ref="H75:J75"/>
    <mergeCell ref="T75:V75"/>
    <mergeCell ref="AC78:AE78"/>
    <mergeCell ref="AC79:AE79"/>
    <mergeCell ref="H81:J81"/>
    <mergeCell ref="T81:V81"/>
    <mergeCell ref="AC84:AE84"/>
    <mergeCell ref="AC85:AE85"/>
    <mergeCell ref="H87:J87"/>
    <mergeCell ref="T87:V87"/>
    <mergeCell ref="AC90:AE90"/>
    <mergeCell ref="AC91:AE91"/>
    <mergeCell ref="B92:B93"/>
    <mergeCell ref="H93:J93"/>
    <mergeCell ref="T93:V93"/>
    <mergeCell ref="AC96:AE96"/>
    <mergeCell ref="AC97:AE97"/>
    <mergeCell ref="H99:J99"/>
    <mergeCell ref="T99:V99"/>
    <mergeCell ref="AC102:AE102"/>
    <mergeCell ref="AC103:AE103"/>
    <mergeCell ref="B104:B105"/>
    <mergeCell ref="H105:J105"/>
    <mergeCell ref="T105:V105"/>
    <mergeCell ref="AC108:AE108"/>
    <mergeCell ref="AC109:AE109"/>
    <mergeCell ref="B110:B111"/>
    <mergeCell ref="H111:J111"/>
    <mergeCell ref="T111:V111"/>
    <mergeCell ref="AC114:AE114"/>
    <mergeCell ref="AC115:AE115"/>
    <mergeCell ref="H117:J117"/>
    <mergeCell ref="T117:V117"/>
    <mergeCell ref="AC120:AE120"/>
    <mergeCell ref="AC121:AE121"/>
    <mergeCell ref="H123:J123"/>
    <mergeCell ref="T123:V123"/>
    <mergeCell ref="AC126:AE126"/>
    <mergeCell ref="AC127:AE127"/>
    <mergeCell ref="H129:J129"/>
    <mergeCell ref="T129:V129"/>
    <mergeCell ref="AC132:AE132"/>
    <mergeCell ref="AC133:AE133"/>
    <mergeCell ref="H135:J135"/>
    <mergeCell ref="T135:V135"/>
    <mergeCell ref="AC138:AE138"/>
    <mergeCell ref="AC139:AE139"/>
    <mergeCell ref="H141:J141"/>
    <mergeCell ref="T141:V141"/>
    <mergeCell ref="AC144:AE144"/>
    <mergeCell ref="AC145:AE145"/>
    <mergeCell ref="H147:J147"/>
    <mergeCell ref="T147:V147"/>
    <mergeCell ref="AC150:AE150"/>
    <mergeCell ref="AC151:AE151"/>
    <mergeCell ref="H153:J153"/>
    <mergeCell ref="T153:V153"/>
    <mergeCell ref="AC156:AE156"/>
    <mergeCell ref="AC157:AE157"/>
    <mergeCell ref="H159:J159"/>
    <mergeCell ref="T159:V159"/>
    <mergeCell ref="AC162:AE162"/>
    <mergeCell ref="AC163:AE163"/>
    <mergeCell ref="H165:J165"/>
    <mergeCell ref="U166:V166"/>
    <mergeCell ref="U167:V167"/>
    <mergeCell ref="AA167:AB167"/>
    <mergeCell ref="AC168:AE168"/>
    <mergeCell ref="AC169:AE169"/>
    <mergeCell ref="H171:J171"/>
    <mergeCell ref="T171:V171"/>
    <mergeCell ref="AC174:AE174"/>
    <mergeCell ref="AC175:AE175"/>
    <mergeCell ref="H177:J177"/>
    <mergeCell ref="U178:V178"/>
    <mergeCell ref="U179:V179"/>
    <mergeCell ref="AA179:AB179"/>
    <mergeCell ref="AC180:AE180"/>
    <mergeCell ref="AC181:AE181"/>
    <mergeCell ref="H183:J183"/>
    <mergeCell ref="T183:V183"/>
    <mergeCell ref="AC186:AE186"/>
    <mergeCell ref="AC187:AE187"/>
    <mergeCell ref="H189:J189"/>
    <mergeCell ref="U191:V191"/>
    <mergeCell ref="AA191:AB191"/>
    <mergeCell ref="AC192:AE192"/>
    <mergeCell ref="AC193:AE193"/>
    <mergeCell ref="H195:J195"/>
    <mergeCell ref="T195:V195"/>
    <mergeCell ref="AC198:AE198"/>
    <mergeCell ref="AC199:AE199"/>
    <mergeCell ref="H201:J201"/>
    <mergeCell ref="U203:V203"/>
    <mergeCell ref="AA203:AB203"/>
    <mergeCell ref="AC204:AE204"/>
    <mergeCell ref="AC205:AE205"/>
    <mergeCell ref="H207:J207"/>
    <mergeCell ref="U209:V209"/>
    <mergeCell ref="AA209:AB209"/>
    <mergeCell ref="AC210:AE210"/>
    <mergeCell ref="AC211:AE211"/>
    <mergeCell ref="H213:J213"/>
    <mergeCell ref="U215:V215"/>
    <mergeCell ref="AA215:AB215"/>
    <mergeCell ref="AC216:AE216"/>
    <mergeCell ref="AC217:AE217"/>
    <mergeCell ref="H219:J219"/>
    <mergeCell ref="U221:V221"/>
    <mergeCell ref="AA221:AB221"/>
    <mergeCell ref="AC222:AE222"/>
    <mergeCell ref="AC223:AE223"/>
    <mergeCell ref="H225:J225"/>
    <mergeCell ref="U227:V227"/>
    <mergeCell ref="AA227:AB227"/>
    <mergeCell ref="AC228:AE228"/>
    <mergeCell ref="AC229:AE229"/>
    <mergeCell ref="H231:J231"/>
    <mergeCell ref="U233:V233"/>
    <mergeCell ref="AA233:AB233"/>
    <mergeCell ref="AC234:AE234"/>
    <mergeCell ref="AC235:AE235"/>
    <mergeCell ref="H237:J237"/>
    <mergeCell ref="U239:V239"/>
    <mergeCell ref="AA239:AB239"/>
    <mergeCell ref="A240:B240"/>
    <mergeCell ref="AC241:AE241"/>
    <mergeCell ref="AC242:AE242"/>
    <mergeCell ref="AC243:AE243"/>
    <mergeCell ref="H245:J245"/>
    <mergeCell ref="T245:V245"/>
    <mergeCell ref="AC248:AE248"/>
    <mergeCell ref="AC249:AE249"/>
    <mergeCell ref="H251:J251"/>
    <mergeCell ref="T251:V251"/>
    <mergeCell ref="AC254:AE254"/>
    <mergeCell ref="AC255:AE255"/>
    <mergeCell ref="B256:B258"/>
    <mergeCell ref="H257:J257"/>
    <mergeCell ref="T257:V257"/>
    <mergeCell ref="AC260:AE260"/>
    <mergeCell ref="AC261:AE261"/>
    <mergeCell ref="B262:B264"/>
    <mergeCell ref="H263:J263"/>
    <mergeCell ref="T263:V263"/>
    <mergeCell ref="AC266:AE266"/>
    <mergeCell ref="AC267:AE267"/>
    <mergeCell ref="H269:J269"/>
    <mergeCell ref="T269:V269"/>
    <mergeCell ref="AC272:AE272"/>
    <mergeCell ref="AC273:AE273"/>
    <mergeCell ref="H275:J275"/>
    <mergeCell ref="T275:V275"/>
    <mergeCell ref="A278:B278"/>
    <mergeCell ref="AC279:AE279"/>
    <mergeCell ref="A280:AE280"/>
    <mergeCell ref="A281:B281"/>
    <mergeCell ref="AC282:AE282"/>
    <mergeCell ref="AC283:AE283"/>
    <mergeCell ref="AC284:AE284"/>
    <mergeCell ref="H286:J286"/>
    <mergeCell ref="T286:V286"/>
    <mergeCell ref="AC289:AE289"/>
    <mergeCell ref="AC290:AE290"/>
    <mergeCell ref="H292:J292"/>
    <mergeCell ref="T292:V292"/>
    <mergeCell ref="AC295:AE295"/>
    <mergeCell ref="AC296:AE296"/>
    <mergeCell ref="H298:J298"/>
    <mergeCell ref="T298:V298"/>
    <mergeCell ref="AC301:AE301"/>
    <mergeCell ref="AC302:AE302"/>
    <mergeCell ref="H304:J304"/>
    <mergeCell ref="T304:V304"/>
    <mergeCell ref="AC307:AE307"/>
    <mergeCell ref="AC308:AE308"/>
    <mergeCell ref="H310:J310"/>
    <mergeCell ref="T310:V310"/>
    <mergeCell ref="AC313:AE313"/>
    <mergeCell ref="AC314:AE314"/>
    <mergeCell ref="H316:J316"/>
    <mergeCell ref="T316:V316"/>
    <mergeCell ref="AC319:AE319"/>
    <mergeCell ref="AC320:AE320"/>
    <mergeCell ref="H322:J322"/>
    <mergeCell ref="T322:V322"/>
    <mergeCell ref="AC325:AE325"/>
    <mergeCell ref="AC326:AE326"/>
    <mergeCell ref="H328:J328"/>
    <mergeCell ref="T328:V328"/>
    <mergeCell ref="AC331:AE331"/>
    <mergeCell ref="AC332:AE332"/>
    <mergeCell ref="H334:J334"/>
    <mergeCell ref="T334:V334"/>
    <mergeCell ref="AC337:AE337"/>
    <mergeCell ref="AC338:AE338"/>
    <mergeCell ref="H340:J340"/>
    <mergeCell ref="T340:V340"/>
    <mergeCell ref="A343:B343"/>
    <mergeCell ref="AC344:AE344"/>
    <mergeCell ref="AC345:AE345"/>
    <mergeCell ref="AC346:AE346"/>
    <mergeCell ref="H348:J348"/>
    <mergeCell ref="T348:V348"/>
    <mergeCell ref="AC351:AE351"/>
    <mergeCell ref="AC352:AE352"/>
    <mergeCell ref="H354:J354"/>
    <mergeCell ref="T354:V354"/>
    <mergeCell ref="A357:B357"/>
    <mergeCell ref="AC358:AE358"/>
    <mergeCell ref="A359:AE359"/>
    <mergeCell ref="A360:B360"/>
    <mergeCell ref="AC361:AE361"/>
    <mergeCell ref="AC362:AE362"/>
    <mergeCell ref="AC363:AE363"/>
    <mergeCell ref="H365:J365"/>
    <mergeCell ref="T365:V365"/>
    <mergeCell ref="AC368:AE368"/>
    <mergeCell ref="AC369:AE369"/>
    <mergeCell ref="H371:J371"/>
    <mergeCell ref="T371:V371"/>
    <mergeCell ref="AC374:AE374"/>
    <mergeCell ref="AC375:AE375"/>
    <mergeCell ref="H377:J377"/>
    <mergeCell ref="T377:V377"/>
    <mergeCell ref="AC380:AE380"/>
    <mergeCell ref="AC381:AE381"/>
    <mergeCell ref="H383:J383"/>
    <mergeCell ref="T383:V383"/>
    <mergeCell ref="AC386:AE386"/>
    <mergeCell ref="AC387:AE387"/>
    <mergeCell ref="H389:J389"/>
    <mergeCell ref="T389:V389"/>
    <mergeCell ref="AC392:AE392"/>
    <mergeCell ref="AC393:AE393"/>
    <mergeCell ref="H395:J395"/>
    <mergeCell ref="T395:V395"/>
    <mergeCell ref="AC398:AE398"/>
    <mergeCell ref="AC399:AE399"/>
    <mergeCell ref="H401:J401"/>
    <mergeCell ref="T401:V401"/>
    <mergeCell ref="AC404:AE404"/>
    <mergeCell ref="AC405:AE405"/>
    <mergeCell ref="H407:J407"/>
    <mergeCell ref="T407:V407"/>
    <mergeCell ref="AC410:AE410"/>
    <mergeCell ref="AC411:AE411"/>
    <mergeCell ref="H413:J413"/>
    <mergeCell ref="T413:V413"/>
    <mergeCell ref="AC416:AE416"/>
    <mergeCell ref="AC417:AE417"/>
    <mergeCell ref="H419:J419"/>
    <mergeCell ref="T419:V419"/>
    <mergeCell ref="AC422:AE422"/>
    <mergeCell ref="AC423:AE423"/>
    <mergeCell ref="H425:J425"/>
    <mergeCell ref="T425:V425"/>
    <mergeCell ref="AC428:AE428"/>
    <mergeCell ref="AC429:AE429"/>
    <mergeCell ref="H431:J431"/>
    <mergeCell ref="T431:V431"/>
    <mergeCell ref="AC434:AE434"/>
    <mergeCell ref="AC435:AE435"/>
    <mergeCell ref="H437:J437"/>
    <mergeCell ref="T437:V437"/>
    <mergeCell ref="AC440:AE440"/>
    <mergeCell ref="AC441:AE441"/>
    <mergeCell ref="H443:J443"/>
    <mergeCell ref="T443:V443"/>
    <mergeCell ref="AC446:AE446"/>
    <mergeCell ref="AC447:AE447"/>
    <mergeCell ref="H449:J449"/>
    <mergeCell ref="T449:V449"/>
    <mergeCell ref="AC452:AE452"/>
    <mergeCell ref="AC453:AE453"/>
    <mergeCell ref="H455:J455"/>
    <mergeCell ref="T455:V455"/>
    <mergeCell ref="AC458:AE458"/>
    <mergeCell ref="AC459:AE459"/>
    <mergeCell ref="H461:J461"/>
    <mergeCell ref="T461:V461"/>
    <mergeCell ref="AC464:AE464"/>
    <mergeCell ref="AC465:AE465"/>
    <mergeCell ref="H467:J467"/>
    <mergeCell ref="T467:V467"/>
    <mergeCell ref="AC470:AE470"/>
    <mergeCell ref="AC471:AE471"/>
    <mergeCell ref="H473:J473"/>
    <mergeCell ref="T473:V473"/>
    <mergeCell ref="AC476:AE476"/>
    <mergeCell ref="AC477:AE477"/>
    <mergeCell ref="H479:J479"/>
    <mergeCell ref="T479:V479"/>
    <mergeCell ref="AC482:AE482"/>
    <mergeCell ref="AC483:AE483"/>
    <mergeCell ref="H485:J485"/>
    <mergeCell ref="T485:V485"/>
    <mergeCell ref="AC488:AE488"/>
    <mergeCell ref="AC489:AE489"/>
    <mergeCell ref="H491:J491"/>
    <mergeCell ref="T491:V491"/>
    <mergeCell ref="AC494:AE494"/>
    <mergeCell ref="AC495:AE495"/>
    <mergeCell ref="H497:J497"/>
    <mergeCell ref="T497:V497"/>
    <mergeCell ref="A500:B500"/>
    <mergeCell ref="AC501:AE501"/>
    <mergeCell ref="AC502:AE502"/>
    <mergeCell ref="AC503:AE503"/>
    <mergeCell ref="H505:J505"/>
    <mergeCell ref="T505:V505"/>
    <mergeCell ref="AC508:AE508"/>
    <mergeCell ref="AC509:AE509"/>
    <mergeCell ref="H511:J511"/>
    <mergeCell ref="T511:V511"/>
    <mergeCell ref="AC514:AE514"/>
    <mergeCell ref="AC515:AE515"/>
    <mergeCell ref="H517:J517"/>
    <mergeCell ref="T517:V517"/>
    <mergeCell ref="AC520:AE520"/>
    <mergeCell ref="AC521:AE521"/>
    <mergeCell ref="H523:J523"/>
    <mergeCell ref="T523:V523"/>
    <mergeCell ref="AC526:AE526"/>
    <mergeCell ref="AC527:AE527"/>
    <mergeCell ref="H529:J529"/>
    <mergeCell ref="T529:V529"/>
    <mergeCell ref="A532:B532"/>
    <mergeCell ref="AC533:AE533"/>
    <mergeCell ref="AC534:AE534"/>
    <mergeCell ref="AC535:AE535"/>
    <mergeCell ref="H537:J537"/>
    <mergeCell ref="T537:V537"/>
    <mergeCell ref="A540:B540"/>
    <mergeCell ref="AC541:AE541"/>
    <mergeCell ref="AC542:AE542"/>
    <mergeCell ref="AC543:AE543"/>
    <mergeCell ref="H545:J545"/>
    <mergeCell ref="T545:V545"/>
    <mergeCell ref="AC548:AE548"/>
    <mergeCell ref="AC549:AE549"/>
    <mergeCell ref="H551:J551"/>
    <mergeCell ref="T551:V551"/>
    <mergeCell ref="AC554:AE554"/>
    <mergeCell ref="AC555:AE555"/>
    <mergeCell ref="H557:J557"/>
    <mergeCell ref="T557:V557"/>
    <mergeCell ref="AC560:AE560"/>
    <mergeCell ref="AC561:AE561"/>
    <mergeCell ref="H563:J563"/>
    <mergeCell ref="T563:V563"/>
    <mergeCell ref="AC566:AE566"/>
    <mergeCell ref="AC567:AE567"/>
    <mergeCell ref="H569:J569"/>
    <mergeCell ref="T569:V569"/>
    <mergeCell ref="AC572:AE572"/>
    <mergeCell ref="AC573:AE573"/>
    <mergeCell ref="H575:J575"/>
    <mergeCell ref="T575:V575"/>
    <mergeCell ref="AC578:AE578"/>
    <mergeCell ref="AC579:AE579"/>
    <mergeCell ref="H581:J581"/>
    <mergeCell ref="T581:V581"/>
    <mergeCell ref="AC584:AE584"/>
    <mergeCell ref="AC585:AE585"/>
    <mergeCell ref="H587:J587"/>
    <mergeCell ref="T587:V587"/>
    <mergeCell ref="A590:B590"/>
    <mergeCell ref="AC591:AE591"/>
    <mergeCell ref="AC592:AE592"/>
    <mergeCell ref="AC593:AE593"/>
    <mergeCell ref="T594:V594"/>
    <mergeCell ref="AC596:AE596"/>
    <mergeCell ref="AC597:AE597"/>
    <mergeCell ref="H599:J599"/>
    <mergeCell ref="T599:V599"/>
    <mergeCell ref="AC602:AE602"/>
    <mergeCell ref="AC603:AE603"/>
    <mergeCell ref="H605:J605"/>
    <mergeCell ref="T605:V605"/>
    <mergeCell ref="AC608:AE608"/>
    <mergeCell ref="AC609:AE609"/>
    <mergeCell ref="H611:J611"/>
    <mergeCell ref="T611:V611"/>
    <mergeCell ref="AC614:AE614"/>
    <mergeCell ref="AC615:AE615"/>
    <mergeCell ref="H617:J617"/>
    <mergeCell ref="T617:V617"/>
    <mergeCell ref="AC620:AE620"/>
    <mergeCell ref="AC621:AE621"/>
    <mergeCell ref="H623:J623"/>
    <mergeCell ref="T623:V623"/>
  </mergeCells>
  <hyperlinks>
    <hyperlink ref="A144" r:id="rId1" display="SNOLAB G013"/>
    <hyperlink ref="A150" r:id="rId2" display="SNOLAB G014"/>
    <hyperlink ref="A156" r:id="rId3" display="SNOLAB G015"/>
    <hyperlink ref="A162" r:id="rId4" display="SNOLAB G016"/>
    <hyperlink ref="A168" r:id="rId5" display="SNOLAB G017"/>
    <hyperlink ref="A174" r:id="rId6" display="SNOLAB G018"/>
    <hyperlink ref="A180" r:id="rId7" display="SNOLAB G019"/>
    <hyperlink ref="A186" r:id="rId8" display="SNOLAB G20"/>
    <hyperlink ref="A192" r:id="rId9" display="SNOLAB G021"/>
    <hyperlink ref="A198" r:id="rId10" display="SNOLAB G22"/>
    <hyperlink ref="A204" r:id="rId11" display="SNOLAB G23"/>
    <hyperlink ref="A210" r:id="rId12" display="SNOLAB G24"/>
    <hyperlink ref="A216" r:id="rId13" display="SNOLAB G25"/>
    <hyperlink ref="A222" r:id="rId14" display="SNOLAB G26"/>
    <hyperlink ref="A228" r:id="rId15" display="SNOLAB G27"/>
    <hyperlink ref="A234" r:id="rId16" display="SNOLAB G28"/>
    <hyperlink ref="A242" r:id="rId17" display="SENSEI G001"/>
    <hyperlink ref="A248" r:id="rId18" display="SENSEI G002"/>
    <hyperlink ref="A254" r:id="rId19" display="SENSEI G003"/>
    <hyperlink ref="A260" r:id="rId20" display="SENSEI G004"/>
    <hyperlink ref="A266" r:id="rId21" display="SENSEI G005"/>
    <hyperlink ref="A272" r:id="rId22" display="SENSEI G006"/>
    <hyperlink ref="A283" r:id="rId23" display="CUTE G01"/>
    <hyperlink ref="A289" r:id="rId24" display="CUTE G02"/>
    <hyperlink ref="A295" r:id="rId25" display="CUTE G03"/>
    <hyperlink ref="A301" r:id="rId26" display="CUTE G04"/>
    <hyperlink ref="A307" r:id="rId27" display="CUTE G05"/>
    <hyperlink ref="A313" r:id="rId28" display="CUTE G06"/>
    <hyperlink ref="A319" r:id="rId29" display="CUTE G07"/>
    <hyperlink ref="A325" r:id="rId30" display="CUTE G08"/>
    <hyperlink ref="A331" r:id="rId31" display="CUTE G09"/>
    <hyperlink ref="A337" r:id="rId32" display="CUTE G10"/>
    <hyperlink ref="A345" r:id="rId33" display="QBITS-CUTE G01"/>
    <hyperlink ref="A351" r:id="rId34" display="QBITS-CUTE G02"/>
    <hyperlink ref="A362" r:id="rId35" display="CNL G01"/>
    <hyperlink ref="A368" r:id="rId36" display="CNL G02"/>
    <hyperlink ref="A374" r:id="rId37" display="CNL G03"/>
    <hyperlink ref="A380" r:id="rId38" display="CNL G04"/>
    <hyperlink ref="A386" r:id="rId39" display="CNL G05"/>
    <hyperlink ref="A392" r:id="rId40" display="CNL G06"/>
    <hyperlink ref="A398" r:id="rId41" display="CNL G07"/>
    <hyperlink ref="A404" r:id="rId42" display="CNL G08"/>
    <hyperlink ref="A410" r:id="rId43" display="CNL G09"/>
    <hyperlink ref="A416" r:id="rId44" display="CNL G10"/>
    <hyperlink ref="A422" r:id="rId45" display="CNL G11"/>
    <hyperlink ref="A428" r:id="rId46" display="CNL G12"/>
    <hyperlink ref="A434" r:id="rId47" display="CNL G13"/>
    <hyperlink ref="A440" r:id="rId48" display="CNL G14"/>
    <hyperlink ref="A446" r:id="rId49" display="CNL G15"/>
    <hyperlink ref="A452" r:id="rId50" display="CNL G16"/>
    <hyperlink ref="A458" r:id="rId51" display="CNL G17"/>
    <hyperlink ref="A464" r:id="rId52" display="CNL G18"/>
    <hyperlink ref="A470" r:id="rId53" display="CNL G19"/>
    <hyperlink ref="A476" r:id="rId54" display="CNL G20"/>
    <hyperlink ref="A482" r:id="rId55" display="CNL G21"/>
    <hyperlink ref="A488" r:id="rId56" display="CNL G22"/>
    <hyperlink ref="A494" r:id="rId57" display="CNL G23"/>
    <hyperlink ref="A502" r:id="rId58" display="PICO G01"/>
    <hyperlink ref="A508" r:id="rId59" display="PICO G02"/>
    <hyperlink ref="A514" r:id="rId60" display="PICO G03"/>
    <hyperlink ref="A520" r:id="rId61" display="PICO G04"/>
    <hyperlink ref="A526" r:id="rId62" display="PICO G05"/>
    <hyperlink ref="A534" r:id="rId63" display="SNO+ G01"/>
    <hyperlink ref="A542" r:id="rId64" display="UCalgary G01"/>
    <hyperlink ref="A548" r:id="rId65" display="UCalgary G02"/>
    <hyperlink ref="A554" r:id="rId66" display="UCalgary G03"/>
    <hyperlink ref="A560" r:id="rId67" display="UCalgary G04"/>
    <hyperlink ref="A566" r:id="rId68" display="UCalgary G05"/>
    <hyperlink ref="A572" r:id="rId69" display="UCalgary G06"/>
    <hyperlink ref="A578" r:id="rId70" display="UCalgary G07"/>
    <hyperlink ref="A584" r:id="rId71" display="UCalgary G08"/>
    <hyperlink ref="A596" r:id="rId72" display="UCalgary G09"/>
    <hyperlink ref="A602" r:id="rId73" display="UCalgary G10"/>
    <hyperlink ref="A608" r:id="rId74" display="UCalgary G11"/>
    <hyperlink ref="A614" r:id="rId75" display="UCalgary G12"/>
  </hyperlinks>
  <printOptions headings="false" gridLines="false" gridLinesSet="true" horizontalCentered="false" verticalCentered="false"/>
  <pageMargins left="0.3" right="0.3" top="0.922222222222222" bottom="0.922222222222222" header="0.236111111111111" footer="0.236111111111111"/>
  <pageSetup paperSize="1" scale="100" fitToWidth="1" fitToHeight="8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43038</TotalTime>
  <Application>LibreOffice/25.2.2.2$Linux_X86_64 LibreOffice_project/520$Build-2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2006-04-12T12:38:36Z</dcterms:created>
  <dc:creator/>
  <dc:description/>
  <dc:language>en-US</dc:language>
  <cp:lastModifiedBy/>
  <cp:lastPrinted>2006-05-24T13:06:48Z</cp:lastPrinted>
  <dcterms:modified xsi:type="dcterms:W3CDTF">2025-04-28T00:47:58Z</dcterms:modified>
  <cp:revision>4071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