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Re'!$1:$10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<sst xmlns="http://schemas.openxmlformats.org/spreadsheetml/2006/main" count="636" uniqueCount="264">
  <si>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</si>
  <si>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</si>
  <si>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</si>
  <si>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</si>
  <si>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234Th: 63.29 and 92.59 keV 
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</si>
  <si>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</si>
  <si>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</si>
  <si>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</si>
  <si>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</si>
  <si>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</si>
  <si>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</si>
  <si>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277.371, 583.19, 860.557 and 2614.53 keV, </t>
  </si>
  <si>
    <t xml:space="preserve">228Ac: 209.253, 338.320, 463,004, 911.21, 964.766 and 968.971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</si>
  <si>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</si>
  <si>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</si>
  <si>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</si>
  <si>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</si>
  <si>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</si>
  <si>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</si>
  <si>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 from the background table.
If a measurement is below the background then the upper bound shown is the 90% confidence limit.</t>
  </si>
  <si>
    <t xml:space="preserve">SNOLAB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</si>
  <si>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</si>
  <si>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</si>
  <si>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</si>
  <si>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</si>
  <si>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</si>
  <si>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</si>
  <si>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238U from 226Ra</t>
  </si>
  <si>
    <t xml:space="preserve">238U from 234Th</t>
  </si>
  <si>
    <t xml:space="preserve">235U</t>
  </si>
  <si>
    <t xml:space="preserve">232Th</t>
  </si>
  <si>
    <t xml:space="preserve">228Ac</t>
  </si>
  <si>
    <t xml:space="preserve">137Cs</t>
  </si>
  <si>
    <t xml:space="preserve">210Pb</t>
  </si>
  <si>
    <t xml:space="preserve">Comments</t>
  </si>
  <si>
    <t xml:space="preserve">SNOLAB CW01</t>
  </si>
  <si>
    <t xml:space="preserve">130214
130508
13051601</t>
  </si>
  <si>
    <t xml:space="preserve">Feb 14, 2013 –- Feb 19, 2013</t>
  </si>
  <si>
    <t xml:space="preserve">(mBq)</t>
  </si>
  <si>
    <t xml:space="preserve">+-</t>
  </si>
  <si>
    <t xml:space="preserve">&lt;0.183</t>
  </si>
  <si>
    <t xml:space="preserve">&lt;1.815</t>
  </si>
  <si>
    <t xml:space="preserve">Empty Cowie Bottle Background </t>
  </si>
  <si>
    <t xml:space="preserve">May 8, 2013 –- May 21, 2013</t>
  </si>
  <si>
    <t xml:space="preserve">KCM CW01a</t>
  </si>
  <si>
    <t xml:space="preserve">Sample #1a</t>
  </si>
  <si>
    <t xml:space="preserve">15 g (total)</t>
  </si>
  <si>
    <t xml:space="preserve">(Bq/kg)</t>
  </si>
  <si>
    <t xml:space="preserve">&lt;0.65</t>
  </si>
  <si>
    <t xml:space="preserve">Water Sample from Kidd Creek Mine Level 7850</t>
  </si>
  <si>
    <t xml:space="preserve">29.01.2018_KC7850_12299_SLRS</t>
  </si>
  <si>
    <t xml:space="preserve">7.5 g (inside well)</t>
  </si>
  <si>
    <t xml:space="preserve">(ppb or ppm)</t>
  </si>
  <si>
    <t xml:space="preserve">6.58 ppm</t>
  </si>
  <si>
    <t xml:space="preserve">0.21 ppm</t>
  </si>
  <si>
    <t xml:space="preserve">1.44 ppm</t>
  </si>
  <si>
    <t xml:space="preserve">0.14 ppm</t>
  </si>
  <si>
    <t xml:space="preserve">4.69 ppm</t>
  </si>
  <si>
    <t xml:space="preserve">0.49 ppm</t>
  </si>
  <si>
    <t xml:space="preserve">15.01 ppm</t>
  </si>
  <si>
    <t xml:space="preserve">0.68 ppm</t>
  </si>
  <si>
    <t xml:space="preserve">34.99 ppm</t>
  </si>
  <si>
    <t xml:space="preserve">1.12 ppm</t>
  </si>
  <si>
    <t xml:space="preserve">&lt;53.03 ppb</t>
  </si>
  <si>
    <t xml:space="preserve">KCM CW01b</t>
  </si>
  <si>
    <t xml:space="preserve">Sample #1b</t>
  </si>
  <si>
    <t xml:space="preserve">13.5 g</t>
  </si>
  <si>
    <t xml:space="preserve">180215
18021501</t>
  </si>
  <si>
    <t xml:space="preserve">&lt;4.03</t>
  </si>
  <si>
    <t xml:space="preserve">&lt;1.36</t>
  </si>
  <si>
    <t xml:space="preserve">9.06 ppm</t>
  </si>
  <si>
    <t xml:space="preserve">0.27 ppm</t>
  </si>
  <si>
    <t xml:space="preserve">2.52 ppm</t>
  </si>
  <si>
    <t xml:space="preserve">0.23 ppm</t>
  </si>
  <si>
    <t xml:space="preserve">4.23 ppm</t>
  </si>
  <si>
    <t xml:space="preserve">2.51 ppm</t>
  </si>
  <si>
    <t xml:space="preserve">0.15 ppm</t>
  </si>
  <si>
    <t xml:space="preserve">33.93 ppm</t>
  </si>
  <si>
    <t xml:space="preserve">1.11 ppm</t>
  </si>
  <si>
    <t xml:space="preserve">&lt;110.12 ppb</t>
  </si>
  <si>
    <t xml:space="preserve">KCM CW02a</t>
  </si>
  <si>
    <t xml:space="preserve">Sample #2a</t>
  </si>
  <si>
    <t xml:space="preserve">15 g</t>
  </si>
  <si>
    <t xml:space="preserve">180208
18020801
180213</t>
  </si>
  <si>
    <t xml:space="preserve">(mBq/kg)</t>
  </si>
  <si>
    <t xml:space="preserve">&lt;25.87</t>
  </si>
  <si>
    <t xml:space="preserve">&lt;658.93</t>
  </si>
  <si>
    <t xml:space="preserve">Service Water Sample from Kidd Creek Mine Level 7850</t>
  </si>
  <si>
    <t xml:space="preserve">29.01.2018_KC7850_SW_SLRS</t>
  </si>
  <si>
    <t xml:space="preserve">3.53 ppb</t>
  </si>
  <si>
    <t xml:space="preserve">2.84 ppb</t>
  </si>
  <si>
    <t xml:space="preserve">&lt;2.10 ppb</t>
  </si>
  <si>
    <t xml:space="preserve">13.07 ppb</t>
  </si>
  <si>
    <t xml:space="preserve">11.43 ppb</t>
  </si>
  <si>
    <t xml:space="preserve">6.45 ppb</t>
  </si>
  <si>
    <t xml:space="preserve">5.76 ppb</t>
  </si>
  <si>
    <t xml:space="preserve">29.62 ppb</t>
  </si>
  <si>
    <t xml:space="preserve">14.02 ppb</t>
  </si>
  <si>
    <t xml:space="preserve">7.86 ppb</t>
  </si>
  <si>
    <t xml:space="preserve">6.69 ppb</t>
  </si>
  <si>
    <t xml:space="preserve">KCM CW02b</t>
  </si>
  <si>
    <t xml:space="preserve">Sample #2b</t>
  </si>
  <si>
    <t xml:space="preserve">14 .2 g</t>
  </si>
  <si>
    <t xml:space="preserve">180307
180314</t>
  </si>
  <si>
    <t xml:space="preserve">&lt;6.13</t>
  </si>
  <si>
    <t xml:space="preserve">&lt;325.20</t>
  </si>
  <si>
    <t xml:space="preserve">0.51 ppb</t>
  </si>
  <si>
    <t xml:space="preserve">2.06 ppb</t>
  </si>
  <si>
    <t xml:space="preserve">3.08 ppb</t>
  </si>
  <si>
    <t xml:space="preserve">1.76 ppb</t>
  </si>
  <si>
    <t xml:space="preserve">&lt;10.80 ppb</t>
  </si>
  <si>
    <t xml:space="preserve">5.93 ppb</t>
  </si>
  <si>
    <t xml:space="preserve">4.59 ppb</t>
  </si>
  <si>
    <t xml:space="preserve">14.55 ppb</t>
  </si>
  <si>
    <t xml:space="preserve">10.53 ppb</t>
  </si>
  <si>
    <t xml:space="preserve">13.23 ppb</t>
  </si>
  <si>
    <t xml:space="preserve">4.86 ppb</t>
  </si>
  <si>
    <t xml:space="preserve">SNOLAB CW02</t>
  </si>
  <si>
    <t xml:space="preserve">FisherBrand FS585008
8 mL test tube</t>
  </si>
  <si>
    <t xml:space="preserve">4.5 g</t>
  </si>
  <si>
    <t xml:space="preserve">18041101
180420
180425</t>
  </si>
  <si>
    <t xml:space="preserve">&lt;29.78</t>
  </si>
  <si>
    <t xml:space="preserve">&lt;323.78</t>
  </si>
  <si>
    <t xml:space="preserve">Empty Sample Vial</t>
  </si>
  <si>
    <t xml:space="preserve">HDPE
17.5 mm diam
63 mm tall</t>
  </si>
  <si>
    <t xml:space="preserve">7.18 ppb</t>
  </si>
  <si>
    <t xml:space="preserve">3.21 ppb</t>
  </si>
  <si>
    <t xml:space="preserve">&lt;2.41 ppb</t>
  </si>
  <si>
    <t xml:space="preserve">5.56 ppb</t>
  </si>
  <si>
    <t xml:space="preserve">10.66 ppb</t>
  </si>
  <si>
    <t xml:space="preserve">3.91 ppb</t>
  </si>
  <si>
    <t xml:space="preserve">6.21 ppb</t>
  </si>
  <si>
    <t xml:space="preserve">5.79 ppb</t>
  </si>
  <si>
    <t xml:space="preserve">12.06 ppb</t>
  </si>
  <si>
    <t xml:space="preserve">3.60 ppb</t>
  </si>
  <si>
    <t xml:space="preserve">4.72 ppb</t>
  </si>
  <si>
    <t xml:space="preserve">SNOLAB CW03</t>
  </si>
  <si>
    <t xml:space="preserve">Lead sample from Soudan lead</t>
  </si>
  <si>
    <t xml:space="preserve">70.9 g</t>
  </si>
  <si>
    <t xml:space="preserve">18121901
190104</t>
  </si>
  <si>
    <t xml:space="preserve">&lt;121.90</t>
  </si>
  <si>
    <t xml:space="preserve">&lt;87.29</t>
  </si>
  <si>
    <t xml:space="preserve">&lt;32.54</t>
  </si>
  <si>
    <t xml:space="preserve">Lead Rectangular Cuboid Soudan Lead #1</t>
  </si>
  <si>
    <t xml:space="preserve">1” x 7/16” x 7/16”
2 rectangular cuboids counted together</t>
  </si>
  <si>
    <t xml:space="preserve">Efficiencies are corrected for self-absorption by the lead using ANGLE4</t>
  </si>
  <si>
    <t xml:space="preserve">SNOLAB CW04</t>
  </si>
  <si>
    <t xml:space="preserve">73.3 g</t>
  </si>
  <si>
    <t xml:space="preserve">190527
190601</t>
  </si>
  <si>
    <t xml:space="preserve">&lt;112.30</t>
  </si>
  <si>
    <t xml:space="preserve">&lt;38.06</t>
  </si>
  <si>
    <t xml:space="preserve">Lead Rectangular Cuboid Soudan Lead #2</t>
  </si>
  <si>
    <t xml:space="preserve">SNOLAB CW05</t>
  </si>
  <si>
    <t xml:space="preserve">72.4 g</t>
  </si>
  <si>
    <t xml:space="preserve">190801
190806</t>
  </si>
  <si>
    <t xml:space="preserve">&lt;72.11</t>
  </si>
  <si>
    <t xml:space="preserve">&lt;79.14</t>
  </si>
  <si>
    <t xml:space="preserve">Lead Rectangular Cuboid Soudan Lead #3</t>
  </si>
  <si>
    <t xml:space="preserve">SNOLAB CW06</t>
  </si>
  <si>
    <t xml:space="preserve">72.3 g</t>
  </si>
  <si>
    <t xml:space="preserve">191007
191014
19101401
191016</t>
  </si>
  <si>
    <t xml:space="preserve">&lt;11.14</t>
  </si>
  <si>
    <t xml:space="preserve">&lt;22.97</t>
  </si>
  <si>
    <t xml:space="preserve">&lt;70.28</t>
  </si>
  <si>
    <t xml:space="preserve">&lt;18.63</t>
  </si>
  <si>
    <t xml:space="preserve">Lead Rectangular Cuboid Soudan Lead #4</t>
  </si>
  <si>
    <t xml:space="preserve">SNOLAB CW07</t>
  </si>
  <si>
    <t xml:space="preserve">Swipe Test Prepared on 2019.01.24</t>
  </si>
  <si>
    <t xml:space="preserve">0.2 g</t>
  </si>
  <si>
    <t xml:space="preserve">&lt;1149.00</t>
  </si>
  <si>
    <t xml:space="preserve">&lt;162.20</t>
  </si>
  <si>
    <t xml:space="preserve">&lt;1569.00</t>
  </si>
  <si>
    <t xml:space="preserve">&lt;18670.00</t>
  </si>
  <si>
    <t xml:space="preserve">XIA Th-230 Source Swipe Test</t>
  </si>
  <si>
    <t xml:space="preserve">1 swipe placed inside vial with the  swiped side facing outwards</t>
  </si>
  <si>
    <t xml:space="preserve">SNOLAB CW08</t>
  </si>
  <si>
    <t xml:space="preserve">~55cm long strand</t>
  </si>
  <si>
    <t xml:space="preserve">24.399 g</t>
  </si>
  <si>
    <t xml:space="preserve">&lt;41.32</t>
  </si>
  <si>
    <t xml:space="preserve">&lt;30.45</t>
  </si>
  <si>
    <t xml:space="preserve">&lt;65.57</t>
  </si>
  <si>
    <t xml:space="preserve">&lt;125.30</t>
  </si>
  <si>
    <t xml:space="preserve">White Silver Sil-Pure Pb-free</t>
  </si>
  <si>
    <t xml:space="preserve">CMP Global Ltd</t>
  </si>
  <si>
    <t xml:space="preserve">SNOLAB CW09</t>
  </si>
  <si>
    <t xml:space="preserve">NIST Sample</t>
  </si>
  <si>
    <t xml:space="preserve">3.689 g</t>
  </si>
  <si>
    <t xml:space="preserve">200213
200114</t>
  </si>
  <si>
    <t xml:space="preserve">Powdered Ocean Sediment Calibration Sample</t>
  </si>
  <si>
    <t xml:space="preserve">Cross Comparison Sample</t>
  </si>
  <si>
    <t xml:space="preserve">60Co</t>
  </si>
  <si>
    <t xml:space="preserve">241Am</t>
  </si>
  <si>
    <t xml:space="preserve">40K</t>
  </si>
  <si>
    <t xml:space="preserve">&lt;2990.00</t>
  </si>
  <si>
    <t xml:space="preserve">SNOLAB CW10</t>
  </si>
  <si>
    <t xml:space="preserve">Lucas Cell Coating</t>
  </si>
  <si>
    <t xml:space="preserve">13.0 g</t>
  </si>
  <si>
    <t xml:space="preserve">&lt;15.69</t>
  </si>
  <si>
    <t xml:space="preserve">&lt;1.14</t>
  </si>
  <si>
    <t xml:space="preserve">&lt;14.98</t>
  </si>
  <si>
    <t xml:space="preserve">&lt;31.90</t>
  </si>
  <si>
    <t xml:space="preserve">ZnS(Ag) Powder</t>
  </si>
  <si>
    <t xml:space="preserve">Saint-Gobain</t>
  </si>
  <si>
    <t xml:space="preserve">The sample is also counted on the VDA detector as SNOLAB V33</t>
  </si>
  <si>
    <t xml:space="preserve">SNOLAB CW11</t>
  </si>
  <si>
    <t xml:space="preserve">Project 2020-11</t>
  </si>
  <si>
    <t xml:space="preserve">2.8 g</t>
  </si>
  <si>
    <t xml:space="preserve">Results:</t>
  </si>
  <si>
    <t xml:space="preserve">Regular Activated Charcoal</t>
  </si>
  <si>
    <t xml:space="preserve">&lt;164.60</t>
  </si>
  <si>
    <t xml:space="preserve">This is the standard background to be subtracted from samples beginning on May 25, 2018</t>
  </si>
  <si>
    <t xml:space="preserve">210Pb:</t>
  </si>
  <si>
    <t xml:space="preserve">7Be:</t>
  </si>
  <si>
    <t xml:space="preserve">54Mn:</t>
  </si>
  <si>
    <t xml:space="preserve">228Ac:</t>
  </si>
  <si>
    <t xml:space="preserve">&lt;501.40</t>
  </si>
  <si>
    <t xml:space="preserve">&lt;117.60</t>
  </si>
  <si>
    <t xml:space="preserve">&lt;194.50</t>
  </si>
  <si>
    <t xml:space="preserve">SNOLAB CW12</t>
  </si>
  <si>
    <t xml:space="preserve">3.2 g</t>
  </si>
  <si>
    <t xml:space="preserve">Regular Activated Charcoal Rinsed with Nitric Acid</t>
  </si>
  <si>
    <t xml:space="preserve">Sample dried with N2 gas.</t>
  </si>
  <si>
    <t xml:space="preserve">&lt;33.25</t>
  </si>
  <si>
    <t xml:space="preserve">&lt;205.10</t>
  </si>
  <si>
    <t xml:space="preserve">&lt;5.38</t>
  </si>
  <si>
    <t xml:space="preserve">&lt;162.50</t>
  </si>
  <si>
    <t xml:space="preserve">&lt;72.30</t>
  </si>
  <si>
    <t xml:space="preserve">&lt;548.20</t>
  </si>
  <si>
    <t xml:space="preserve">&lt;93.96</t>
  </si>
  <si>
    <t xml:space="preserve">&lt;24.32</t>
  </si>
  <si>
    <t xml:space="preserve">SNOLAB CW13</t>
  </si>
  <si>
    <t xml:space="preserve">4.2 g</t>
  </si>
  <si>
    <t xml:space="preserve">&lt;60.32</t>
  </si>
  <si>
    <t xml:space="preserve">&lt;75.14</t>
  </si>
  <si>
    <t xml:space="preserve">CarboTech - Activated Carbon – CMS-H2</t>
  </si>
  <si>
    <t xml:space="preserve">&lt;83.53</t>
  </si>
  <si>
    <t xml:space="preserve">SNOLAB CW14</t>
  </si>
  <si>
    <t xml:space="preserve">4.7 g</t>
  </si>
  <si>
    <t xml:space="preserve">&lt;94.92</t>
  </si>
  <si>
    <t xml:space="preserve">&lt;56.32</t>
  </si>
  <si>
    <t xml:space="preserve">&lt;209.10</t>
  </si>
  <si>
    <t xml:space="preserve">&lt;76.88</t>
  </si>
  <si>
    <t xml:space="preserve">SNOLAB CW15</t>
  </si>
  <si>
    <t xml:space="preserve">Sample Rock Bolt from TAD Expansion Area</t>
  </si>
  <si>
    <t xml:space="preserve">131.1 g</t>
  </si>
  <si>
    <t xml:space="preserve">Rock Bolt
(Carbon Steel)</t>
  </si>
  <si>
    <t xml:space="preserve">&lt;5.33</t>
  </si>
  <si>
    <t xml:space="preserve">&lt;2.68</t>
  </si>
  <si>
    <t xml:space="preserve">&lt;2.03</t>
  </si>
  <si>
    <t xml:space="preserve">SNOLAB CW16</t>
  </si>
  <si>
    <t xml:space="preserve">Charcoal Trap for Gas Assays at SNOLAB</t>
  </si>
  <si>
    <t xml:space="preserve">4.95 g</t>
  </si>
  <si>
    <t xml:space="preserve">240209
240910
24021001</t>
  </si>
  <si>
    <t xml:space="preserve">Blucher Protects Spherical Adsorbents</t>
  </si>
  <si>
    <t xml:space="preserve">&lt;52.53</t>
  </si>
  <si>
    <t xml:space="preserve">&lt;3.15</t>
  </si>
  <si>
    <t xml:space="preserve">&lt;85.24</t>
  </si>
  <si>
    <t xml:space="preserve">&lt;10.57</t>
  </si>
  <si>
    <t xml:space="preserve">&lt;363.70</t>
  </si>
  <si>
    <t xml:space="preserve">&lt;107.90</t>
  </si>
  <si>
    <t xml:space="preserve">&lt;14.78</t>
  </si>
  <si>
    <t xml:space="preserve">In Progress and To Be Measured:</t>
  </si>
  <si>
    <t xml:space="preserve">Next Sample</t>
  </si>
  <si>
    <t xml:space="preserve">57Co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</si>
</sst>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@"/>
    <numFmt numFmtId="171" formatCode="0.00%"/>
  </numFmts>
  <fonts count="14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10"/>
      <name val="Bitstream Vera Serif"/>
      <family val="1"/>
      <charset val="1"/>
    </font>
    <font>
      <b val="true"/>
      <sz val="8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sz val="9"/>
      <name val="Bitstream Vera Serif"/>
      <family val="1"/>
      <charset val="1"/>
    </font>
    <font>
      <sz val="8"/>
      <name val="Bitstream Vera Sans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66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EEEEEE"/>
        <bgColor rgb="FFFFFFFF"/>
      </patternFill>
    </fill>
    <fill>
      <patternFill patternType="solid">
        <fgColor rgb="FFFFFF66"/>
        <bgColor rgb="FFFFFF99"/>
      </patternFill>
    </fill>
    <fill>
      <patternFill patternType="solid">
        <fgColor rgb="FFCCCCCC"/>
        <bgColor rgb="FFB4C7DC"/>
      </patternFill>
    </fill>
    <fill>
      <patternFill patternType="solid">
        <fgColor rgb="FFB4C7DC"/>
        <bgColor rgb="FFCCCCCC"/>
      </patternFill>
    </fill>
    <fill>
      <patternFill patternType="solid">
        <fgColor rgb="FFFFFBCC"/>
        <bgColor rgb="FFFF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5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5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6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6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4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4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7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7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8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7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7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7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9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4" fillId="9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9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9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9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9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7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7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9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9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7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4" fillId="7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7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4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7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7" borderId="7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4" fillId="2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9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4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9" borderId="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8" fontId="4" fillId="9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4" fillId="9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4" fillId="9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9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0" fontId="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0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9" borderId="7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1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1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1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1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1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4" fillId="1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4" fillId="1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0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2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4" fillId="11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1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1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11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11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1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11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4" fillId="11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11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7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9" borderId="4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2" fillId="9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9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4" fillId="9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9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3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5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4" fillId="5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5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4" fillId="5" borderId="6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4" fillId="5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B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well/SNOLAB/cw03/cw03.html" TargetMode="External"/><Relationship Id="rId2" Type="http://schemas.openxmlformats.org/officeDocument/2006/relationships/hyperlink" Target="https://www.snolab.ca/users/services/gamma-assay/well/SNOLAB/cw04/cw04.html" TargetMode="External"/><Relationship Id="rId3" Type="http://schemas.openxmlformats.org/officeDocument/2006/relationships/hyperlink" Target="https://www.snolab.ca/users/services/gamma-assay/well/SNOLAB/cw05/cw05.html" TargetMode="External"/><Relationship Id="rId4" Type="http://schemas.openxmlformats.org/officeDocument/2006/relationships/hyperlink" Target="https://www.snolab.ca/users/services/gamma-assay/well/SNOLAB/cw06/cw06.html" TargetMode="External"/><Relationship Id="rId5" Type="http://schemas.openxmlformats.org/officeDocument/2006/relationships/hyperlink" Target="https://www.snolab.ca/users/services/gamma-assay/well/SNOLAB/cw07/cw07.html" TargetMode="External"/><Relationship Id="rId6" Type="http://schemas.openxmlformats.org/officeDocument/2006/relationships/hyperlink" Target="https://www.snolab.ca/users/services/gamma-assay/well/SNOLAB/cw08/cw08.html" TargetMode="External"/><Relationship Id="rId7" Type="http://schemas.openxmlformats.org/officeDocument/2006/relationships/hyperlink" Target="https://www.snolab.ca/users/services/gamma-assay/well/SNOLAB/cw09/cw09.html" TargetMode="External"/><Relationship Id="rId8" Type="http://schemas.openxmlformats.org/officeDocument/2006/relationships/hyperlink" Target="https://www.snolab.ca/users/services/gamma-assay/well/SNOLAB/cw10/cw10.html" TargetMode="External"/><Relationship Id="rId9" Type="http://schemas.openxmlformats.org/officeDocument/2006/relationships/hyperlink" Target="https://www.snolab.ca/users/services/gamma-assay/well/SNOLAB/cw11/cw11.html" TargetMode="External"/><Relationship Id="rId10" Type="http://schemas.openxmlformats.org/officeDocument/2006/relationships/hyperlink" Target="https://www.snolab.ca/users/services/gamma-assay/well/SNOLAB/cw12/cw12.html" TargetMode="External"/><Relationship Id="rId11" Type="http://schemas.openxmlformats.org/officeDocument/2006/relationships/hyperlink" Target="https://www.snolab.ca/users/services/gamma-assay/well/SNOLAB/cw13/cw13.html" TargetMode="External"/><Relationship Id="rId12" Type="http://schemas.openxmlformats.org/officeDocument/2006/relationships/hyperlink" Target="https://www.snolab.ca/users/services/gamma-assay/well/SNOLAB/cw14/cw14.html" TargetMode="External"/><Relationship Id="rId13" Type="http://schemas.openxmlformats.org/officeDocument/2006/relationships/hyperlink" Target="https://www.snolab.ca/users/services/gamma-assay/well/SNOLAB/cw15/cw15.html" TargetMode="External"/><Relationship Id="rId14" Type="http://schemas.openxmlformats.org/officeDocument/2006/relationships/hyperlink" Target="https://www.snolab.ca/users/services/gamma-assay/well/SNOLAB/cw16/cw16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W91"/>
  <sheetViews>
    <sheetView showFormulas="false" showGridLines="true" showRowColHeaders="true" showZeros="true" rightToLeft="false" tabSelected="true" showOutlineSymbols="true" defaultGridColor="true" view="normal" topLeftCell="A80" colorId="64" zoomScale="83" zoomScaleNormal="83" zoomScalePageLayoutView="100" workbookViewId="0">
      <selection pane="topLeft" activeCell="A86" activeCellId="0" sqref="A86"/>
    </sheetView>
  </sheetViews>
  <sheetFormatPr defaultColWidth="9.4765625" defaultRowHeight="12.8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7.47"/>
    <col collapsed="false" customWidth="true" hidden="false" outlineLevel="0" max="4" min="4" style="1" width="8.46"/>
    <col collapsed="false" customWidth="true" hidden="false" outlineLevel="0" max="5" min="5" style="1" width="10.46"/>
    <col collapsed="false" customWidth="true" hidden="false" outlineLevel="0" max="6" min="6" style="2" width="10.46"/>
    <col collapsed="false" customWidth="true" hidden="false" outlineLevel="0" max="7" min="7" style="1" width="10.46"/>
    <col collapsed="false" customWidth="true" hidden="false" outlineLevel="0" max="9" min="8" style="1" width="8.46"/>
    <col collapsed="false" customWidth="true" hidden="false" outlineLevel="0" max="10" min="10" style="1" width="8.96"/>
    <col collapsed="false" customWidth="false" hidden="false" outlineLevel="0" max="12" min="11" style="1" width="9.47"/>
    <col collapsed="false" customWidth="true" hidden="false" outlineLevel="0" max="13" min="13" style="1" width="7.9"/>
    <col collapsed="false" customWidth="false" hidden="false" outlineLevel="0" max="14" min="14" style="1" width="9.47"/>
    <col collapsed="false" customWidth="true" hidden="false" outlineLevel="0" max="15" min="15" style="1" width="5.47"/>
    <col collapsed="false" customWidth="true" hidden="false" outlineLevel="0" max="16" min="16" style="1" width="8.78"/>
    <col collapsed="false" customWidth="false" hidden="false" outlineLevel="0" max="17" min="17" style="1" width="9.53"/>
    <col collapsed="false" customWidth="true" hidden="false" outlineLevel="0" max="18" min="18" style="1" width="6.46"/>
    <col collapsed="false" customWidth="true" hidden="false" outlineLevel="0" max="19" min="19" style="1" width="8.46"/>
    <col collapsed="false" customWidth="true" hidden="false" outlineLevel="0" max="20" min="20" style="1" width="10.46"/>
    <col collapsed="false" customWidth="true" hidden="false" outlineLevel="0" max="21" min="21" style="1" width="5.47"/>
    <col collapsed="false" customWidth="false" hidden="false" outlineLevel="0" max="22" min="22" style="1" width="9.47"/>
    <col collapsed="false" customWidth="true" hidden="false" outlineLevel="0" max="23" min="23" style="1" width="8.46"/>
    <col collapsed="false" customWidth="true" hidden="false" outlineLevel="0" max="24" min="24" style="1" width="5.47"/>
    <col collapsed="false" customWidth="true" hidden="false" outlineLevel="0" max="25" min="25" style="1" width="6.46"/>
    <col collapsed="false" customWidth="false" hidden="false" outlineLevel="0" max="26" min="26" style="1" width="9.47"/>
    <col collapsed="false" customWidth="true" hidden="false" outlineLevel="0" max="27" min="27" style="1" width="5.47"/>
    <col collapsed="false" customWidth="true" hidden="false" outlineLevel="0" max="28" min="28" style="1" width="8.53"/>
    <col collapsed="false" customWidth="true" hidden="false" outlineLevel="0" max="29" min="29" style="1" width="6.46"/>
    <col collapsed="false" customWidth="true" hidden="false" outlineLevel="0" max="30" min="30" style="1" width="3.46"/>
    <col collapsed="false" customWidth="true" hidden="false" outlineLevel="0" max="31" min="31" style="1" width="6.46"/>
    <col collapsed="false" customWidth="false" hidden="false" outlineLevel="0" max="257" min="32" style="3" width="9.47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2.8" hidden="false" customHeight="true" outlineLevel="0" collapsed="false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4"/>
      <c r="AD11" s="14"/>
      <c r="AE11" s="14"/>
    </row>
    <row r="12" customFormat="false" ht="12.8" hidden="false" customHeight="true" outlineLevel="0" collapsed="false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4"/>
      <c r="AD12" s="14"/>
      <c r="AE12" s="14"/>
    </row>
    <row r="13" customFormat="false" ht="12.65" hidden="false" customHeight="true" outlineLevel="0" collapsed="false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4"/>
      <c r="AD13" s="14"/>
      <c r="AE13" s="14"/>
    </row>
    <row r="14" customFormat="false" ht="8.2" hidden="false" customHeight="true" outlineLevel="0" collapsed="false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4"/>
      <c r="AD14" s="14"/>
      <c r="AE14" s="14"/>
    </row>
    <row r="15" customFormat="false" ht="26.95" hidden="false" customHeight="true" outlineLevel="0" collapsed="false">
      <c r="A15" s="15" t="s">
        <v>20</v>
      </c>
      <c r="B15" s="15"/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8"/>
    </row>
    <row r="16" customFormat="false" ht="38.05" hidden="false" customHeight="true" outlineLevel="0" collapsed="false">
      <c r="A16" s="19" t="s">
        <v>21</v>
      </c>
      <c r="B16" s="19" t="s">
        <v>22</v>
      </c>
      <c r="C16" s="19" t="s">
        <v>23</v>
      </c>
      <c r="D16" s="19" t="s">
        <v>24</v>
      </c>
      <c r="E16" s="19" t="s">
        <v>25</v>
      </c>
      <c r="F16" s="20" t="s">
        <v>26</v>
      </c>
      <c r="G16" s="19"/>
      <c r="H16" s="21"/>
      <c r="I16" s="22" t="s">
        <v>27</v>
      </c>
      <c r="J16" s="23"/>
      <c r="K16" s="21"/>
      <c r="L16" s="22" t="s">
        <v>28</v>
      </c>
      <c r="M16" s="23"/>
      <c r="N16" s="21"/>
      <c r="O16" s="22" t="s">
        <v>29</v>
      </c>
      <c r="P16" s="23"/>
      <c r="Q16" s="21"/>
      <c r="R16" s="22" t="s">
        <v>30</v>
      </c>
      <c r="S16" s="23"/>
      <c r="T16" s="24"/>
      <c r="U16" s="22" t="s">
        <v>31</v>
      </c>
      <c r="V16" s="23"/>
      <c r="W16" s="21"/>
      <c r="X16" s="22" t="s">
        <v>32</v>
      </c>
      <c r="Y16" s="23"/>
      <c r="Z16" s="21"/>
      <c r="AA16" s="22" t="s">
        <v>33</v>
      </c>
      <c r="AB16" s="23"/>
      <c r="AC16" s="19" t="s">
        <v>34</v>
      </c>
      <c r="AD16" s="19"/>
      <c r="AE16" s="19"/>
    </row>
    <row r="17" customFormat="false" ht="38.8" hidden="false" customHeight="true" outlineLevel="0" collapsed="false">
      <c r="A17" s="25" t="s">
        <v>35</v>
      </c>
      <c r="B17" s="25"/>
      <c r="C17" s="26"/>
      <c r="D17" s="27" t="n">
        <v>17.199</v>
      </c>
      <c r="E17" s="28" t="s">
        <v>36</v>
      </c>
      <c r="F17" s="29" t="s">
        <v>37</v>
      </c>
      <c r="G17" s="12" t="s">
        <v>38</v>
      </c>
      <c r="H17" s="30" t="n">
        <v>0.281</v>
      </c>
      <c r="I17" s="31" t="s">
        <v>39</v>
      </c>
      <c r="J17" s="32" t="n">
        <v>0.168</v>
      </c>
      <c r="K17" s="30" t="n">
        <v>0.047</v>
      </c>
      <c r="L17" s="33" t="s">
        <v>39</v>
      </c>
      <c r="M17" s="32" t="n">
        <v>0.133</v>
      </c>
      <c r="N17" s="30" t="n">
        <v>0.039</v>
      </c>
      <c r="O17" s="31" t="s">
        <v>39</v>
      </c>
      <c r="P17" s="32" t="n">
        <v>0.036</v>
      </c>
      <c r="Q17" s="30" t="n">
        <v>1.833</v>
      </c>
      <c r="R17" s="31" t="s">
        <v>39</v>
      </c>
      <c r="S17" s="32" t="n">
        <v>0.974</v>
      </c>
      <c r="T17" s="34" t="s">
        <v>40</v>
      </c>
      <c r="U17" s="33"/>
      <c r="V17" s="35"/>
      <c r="W17" s="30" t="s">
        <v>41</v>
      </c>
      <c r="X17" s="33"/>
      <c r="Y17" s="32"/>
      <c r="Z17" s="30" t="n">
        <v>0.598</v>
      </c>
      <c r="AA17" s="31" t="s">
        <v>39</v>
      </c>
      <c r="AB17" s="32" t="n">
        <v>0.76</v>
      </c>
      <c r="AC17" s="36"/>
      <c r="AD17" s="36"/>
      <c r="AE17" s="36"/>
    </row>
    <row r="18" customFormat="false" ht="42.5" hidden="false" customHeight="true" outlineLevel="0" collapsed="false">
      <c r="A18" s="37" t="s">
        <v>42</v>
      </c>
      <c r="B18" s="37"/>
      <c r="C18" s="37"/>
      <c r="D18" s="37"/>
      <c r="E18" s="38"/>
      <c r="F18" s="39" t="s">
        <v>43</v>
      </c>
      <c r="G18" s="12"/>
      <c r="H18" s="40"/>
      <c r="I18" s="33"/>
      <c r="J18" s="41"/>
      <c r="K18" s="40"/>
      <c r="L18" s="33"/>
      <c r="M18" s="41"/>
      <c r="N18" s="40"/>
      <c r="O18" s="33"/>
      <c r="P18" s="41"/>
      <c r="Q18" s="40"/>
      <c r="R18" s="33"/>
      <c r="S18" s="41"/>
      <c r="T18" s="40"/>
      <c r="U18" s="33"/>
      <c r="V18" s="41"/>
      <c r="W18" s="40"/>
      <c r="X18" s="33"/>
      <c r="Y18" s="41"/>
      <c r="Z18" s="40"/>
      <c r="AA18" s="33"/>
      <c r="AB18" s="41"/>
      <c r="AC18" s="42"/>
      <c r="AD18" s="33"/>
      <c r="AE18" s="43"/>
    </row>
    <row r="19" customFormat="false" ht="41.75" hidden="false" customHeight="true" outlineLevel="0" collapsed="false">
      <c r="A19" s="44" t="s">
        <v>44</v>
      </c>
      <c r="B19" s="44" t="s">
        <v>45</v>
      </c>
      <c r="C19" s="45" t="s">
        <v>46</v>
      </c>
      <c r="D19" s="46" t="n">
        <v>7.741</v>
      </c>
      <c r="E19" s="47" t="n">
        <v>180131</v>
      </c>
      <c r="F19" s="48" t="n">
        <v>43131</v>
      </c>
      <c r="G19" s="49" t="s">
        <v>47</v>
      </c>
      <c r="H19" s="50" t="n">
        <v>81.231</v>
      </c>
      <c r="I19" s="51" t="s">
        <v>39</v>
      </c>
      <c r="J19" s="52" t="n">
        <v>2.55</v>
      </c>
      <c r="K19" s="50" t="n">
        <v>17.802</v>
      </c>
      <c r="L19" s="51" t="s">
        <v>39</v>
      </c>
      <c r="M19" s="52" t="n">
        <v>1.738</v>
      </c>
      <c r="N19" s="50" t="n">
        <v>2.66474</v>
      </c>
      <c r="O19" s="51" t="s">
        <v>39</v>
      </c>
      <c r="P19" s="52" t="n">
        <v>2.7887</v>
      </c>
      <c r="Q19" s="50" t="n">
        <v>61.013</v>
      </c>
      <c r="R19" s="51" t="s">
        <v>39</v>
      </c>
      <c r="S19" s="52" t="n">
        <v>2.75</v>
      </c>
      <c r="T19" s="50" t="n">
        <v>142.25</v>
      </c>
      <c r="U19" s="51" t="s">
        <v>39</v>
      </c>
      <c r="V19" s="52" t="n">
        <v>4.57</v>
      </c>
      <c r="W19" s="50" t="n">
        <v>3.25</v>
      </c>
      <c r="X19" s="53" t="s">
        <v>39</v>
      </c>
      <c r="Y19" s="52" t="n">
        <v>2.72</v>
      </c>
      <c r="Z19" s="50" t="s">
        <v>48</v>
      </c>
      <c r="AA19" s="51"/>
      <c r="AB19" s="52"/>
      <c r="AC19" s="54"/>
      <c r="AD19" s="54"/>
      <c r="AE19" s="54"/>
    </row>
    <row r="20" customFormat="false" ht="50" hidden="false" customHeight="true" outlineLevel="0" collapsed="false">
      <c r="A20" s="55" t="s">
        <v>49</v>
      </c>
      <c r="B20" s="55" t="s">
        <v>50</v>
      </c>
      <c r="C20" s="55" t="s">
        <v>51</v>
      </c>
      <c r="D20" s="55"/>
      <c r="E20" s="56"/>
      <c r="F20" s="57" t="n">
        <v>43139</v>
      </c>
      <c r="G20" s="58" t="s">
        <v>52</v>
      </c>
      <c r="H20" s="59" t="s">
        <v>53</v>
      </c>
      <c r="I20" s="51" t="s">
        <v>39</v>
      </c>
      <c r="J20" s="60" t="s">
        <v>54</v>
      </c>
      <c r="K20" s="59" t="s">
        <v>55</v>
      </c>
      <c r="L20" s="51" t="s">
        <v>39</v>
      </c>
      <c r="M20" s="60" t="s">
        <v>56</v>
      </c>
      <c r="N20" s="59" t="s">
        <v>57</v>
      </c>
      <c r="O20" s="51" t="s">
        <v>39</v>
      </c>
      <c r="P20" s="60" t="s">
        <v>58</v>
      </c>
      <c r="Q20" s="59" t="s">
        <v>59</v>
      </c>
      <c r="R20" s="51" t="s">
        <v>39</v>
      </c>
      <c r="S20" s="60" t="s">
        <v>60</v>
      </c>
      <c r="T20" s="59" t="s">
        <v>61</v>
      </c>
      <c r="U20" s="51" t="s">
        <v>39</v>
      </c>
      <c r="V20" s="60" t="s">
        <v>62</v>
      </c>
      <c r="W20" s="59"/>
      <c r="X20" s="51"/>
      <c r="Y20" s="60"/>
      <c r="Z20" s="59" t="s">
        <v>63</v>
      </c>
      <c r="AA20" s="51"/>
      <c r="AB20" s="60"/>
      <c r="AC20" s="61"/>
      <c r="AD20" s="51"/>
      <c r="AE20" s="62"/>
    </row>
    <row r="21" customFormat="false" ht="41.75" hidden="false" customHeight="true" outlineLevel="0" collapsed="false">
      <c r="A21" s="63" t="s">
        <v>64</v>
      </c>
      <c r="B21" s="63" t="s">
        <v>65</v>
      </c>
      <c r="C21" s="64" t="s">
        <v>66</v>
      </c>
      <c r="D21" s="65" t="n">
        <v>6.935</v>
      </c>
      <c r="E21" s="66" t="s">
        <v>67</v>
      </c>
      <c r="F21" s="67" t="n">
        <v>43146</v>
      </c>
      <c r="G21" s="49" t="s">
        <v>47</v>
      </c>
      <c r="H21" s="68" t="n">
        <v>111.85</v>
      </c>
      <c r="I21" s="69" t="s">
        <v>39</v>
      </c>
      <c r="J21" s="70" t="n">
        <v>3.35</v>
      </c>
      <c r="K21" s="68" t="n">
        <v>31.13</v>
      </c>
      <c r="L21" s="69" t="s">
        <v>39</v>
      </c>
      <c r="M21" s="70" t="n">
        <v>2.83</v>
      </c>
      <c r="N21" s="68" t="n">
        <v>2.41</v>
      </c>
      <c r="O21" s="69" t="s">
        <v>39</v>
      </c>
      <c r="P21" s="70" t="n">
        <v>0.28</v>
      </c>
      <c r="Q21" s="68" t="n">
        <v>10.19</v>
      </c>
      <c r="R21" s="69" t="s">
        <v>39</v>
      </c>
      <c r="S21" s="70" t="n">
        <v>0.61</v>
      </c>
      <c r="T21" s="68" t="n">
        <v>137.92</v>
      </c>
      <c r="U21" s="69" t="s">
        <v>39</v>
      </c>
      <c r="V21" s="70" t="n">
        <v>4.51</v>
      </c>
      <c r="W21" s="68" t="s">
        <v>68</v>
      </c>
      <c r="X21" s="71"/>
      <c r="Y21" s="70"/>
      <c r="Z21" s="68" t="s">
        <v>69</v>
      </c>
      <c r="AA21" s="69"/>
      <c r="AB21" s="70"/>
      <c r="AC21" s="72"/>
      <c r="AD21" s="72"/>
      <c r="AE21" s="72"/>
    </row>
    <row r="22" customFormat="false" ht="50" hidden="false" customHeight="true" outlineLevel="0" collapsed="false">
      <c r="A22" s="73" t="s">
        <v>49</v>
      </c>
      <c r="B22" s="73" t="s">
        <v>50</v>
      </c>
      <c r="C22" s="73" t="s">
        <v>51</v>
      </c>
      <c r="D22" s="73"/>
      <c r="E22" s="74"/>
      <c r="F22" s="75" t="n">
        <v>43153</v>
      </c>
      <c r="G22" s="76" t="s">
        <v>52</v>
      </c>
      <c r="H22" s="77" t="s">
        <v>70</v>
      </c>
      <c r="I22" s="69" t="s">
        <v>39</v>
      </c>
      <c r="J22" s="78" t="s">
        <v>71</v>
      </c>
      <c r="K22" s="77" t="s">
        <v>72</v>
      </c>
      <c r="L22" s="69" t="s">
        <v>39</v>
      </c>
      <c r="M22" s="78" t="s">
        <v>73</v>
      </c>
      <c r="N22" s="77" t="s">
        <v>74</v>
      </c>
      <c r="O22" s="69" t="s">
        <v>39</v>
      </c>
      <c r="P22" s="78" t="s">
        <v>58</v>
      </c>
      <c r="Q22" s="77" t="s">
        <v>75</v>
      </c>
      <c r="R22" s="69" t="s">
        <v>39</v>
      </c>
      <c r="S22" s="78" t="s">
        <v>76</v>
      </c>
      <c r="T22" s="77" t="s">
        <v>77</v>
      </c>
      <c r="U22" s="69" t="s">
        <v>39</v>
      </c>
      <c r="V22" s="78" t="s">
        <v>78</v>
      </c>
      <c r="W22" s="77"/>
      <c r="X22" s="69"/>
      <c r="Y22" s="78"/>
      <c r="Z22" s="77" t="s">
        <v>79</v>
      </c>
      <c r="AA22" s="69"/>
      <c r="AB22" s="78"/>
      <c r="AC22" s="79"/>
      <c r="AD22" s="69"/>
      <c r="AE22" s="80"/>
    </row>
    <row r="23" customFormat="false" ht="41.75" hidden="false" customHeight="true" outlineLevel="0" collapsed="false">
      <c r="A23" s="44" t="s">
        <v>80</v>
      </c>
      <c r="B23" s="44" t="s">
        <v>81</v>
      </c>
      <c r="C23" s="45" t="s">
        <v>82</v>
      </c>
      <c r="D23" s="46" t="n">
        <v>6.889</v>
      </c>
      <c r="E23" s="47" t="s">
        <v>83</v>
      </c>
      <c r="F23" s="48" t="n">
        <v>43139</v>
      </c>
      <c r="G23" s="58" t="s">
        <v>84</v>
      </c>
      <c r="H23" s="50" t="n">
        <v>43.618</v>
      </c>
      <c r="I23" s="51" t="s">
        <v>39</v>
      </c>
      <c r="J23" s="52" t="n">
        <v>35.11</v>
      </c>
      <c r="K23" s="50" t="s">
        <v>85</v>
      </c>
      <c r="L23" s="51"/>
      <c r="M23" s="52"/>
      <c r="N23" s="50" t="n">
        <v>7.427</v>
      </c>
      <c r="O23" s="51" t="s">
        <v>39</v>
      </c>
      <c r="P23" s="52" t="n">
        <v>6.497</v>
      </c>
      <c r="Q23" s="50" t="n">
        <v>26.22</v>
      </c>
      <c r="R23" s="51" t="s">
        <v>39</v>
      </c>
      <c r="S23" s="52" t="n">
        <v>23.433</v>
      </c>
      <c r="T23" s="50" t="n">
        <v>120.409</v>
      </c>
      <c r="U23" s="51" t="s">
        <v>39</v>
      </c>
      <c r="V23" s="52" t="n">
        <v>56.981</v>
      </c>
      <c r="W23" s="81" t="s">
        <v>86</v>
      </c>
      <c r="X23" s="51"/>
      <c r="Y23" s="82"/>
      <c r="Z23" s="50" t="n">
        <v>97.067</v>
      </c>
      <c r="AA23" s="51" t="s">
        <v>39</v>
      </c>
      <c r="AB23" s="52" t="n">
        <v>82.533</v>
      </c>
      <c r="AC23" s="54"/>
      <c r="AD23" s="54"/>
      <c r="AE23" s="54"/>
    </row>
    <row r="24" customFormat="false" ht="50" hidden="false" customHeight="true" outlineLevel="0" collapsed="false">
      <c r="A24" s="55" t="s">
        <v>87</v>
      </c>
      <c r="B24" s="55" t="s">
        <v>88</v>
      </c>
      <c r="C24" s="55" t="s">
        <v>51</v>
      </c>
      <c r="D24" s="55"/>
      <c r="E24" s="56"/>
      <c r="F24" s="57" t="n">
        <v>43146</v>
      </c>
      <c r="G24" s="58" t="s">
        <v>52</v>
      </c>
      <c r="H24" s="59" t="s">
        <v>89</v>
      </c>
      <c r="I24" s="51" t="s">
        <v>39</v>
      </c>
      <c r="J24" s="60" t="s">
        <v>90</v>
      </c>
      <c r="K24" s="59" t="s">
        <v>91</v>
      </c>
      <c r="L24" s="51"/>
      <c r="M24" s="60"/>
      <c r="N24" s="59" t="s">
        <v>92</v>
      </c>
      <c r="O24" s="51" t="s">
        <v>39</v>
      </c>
      <c r="P24" s="60" t="s">
        <v>93</v>
      </c>
      <c r="Q24" s="59" t="s">
        <v>94</v>
      </c>
      <c r="R24" s="51" t="s">
        <v>39</v>
      </c>
      <c r="S24" s="60" t="s">
        <v>95</v>
      </c>
      <c r="T24" s="59" t="s">
        <v>96</v>
      </c>
      <c r="U24" s="51" t="s">
        <v>39</v>
      </c>
      <c r="V24" s="60" t="s">
        <v>97</v>
      </c>
      <c r="W24" s="59"/>
      <c r="X24" s="51"/>
      <c r="Y24" s="60"/>
      <c r="Z24" s="59" t="s">
        <v>98</v>
      </c>
      <c r="AA24" s="51" t="s">
        <v>39</v>
      </c>
      <c r="AB24" s="60" t="s">
        <v>99</v>
      </c>
      <c r="AC24" s="61"/>
      <c r="AD24" s="51"/>
      <c r="AE24" s="62"/>
    </row>
    <row r="25" customFormat="false" ht="41.75" hidden="false" customHeight="true" outlineLevel="0" collapsed="false">
      <c r="A25" s="63" t="s">
        <v>100</v>
      </c>
      <c r="B25" s="63" t="s">
        <v>101</v>
      </c>
      <c r="C25" s="64" t="s">
        <v>102</v>
      </c>
      <c r="D25" s="65" t="n">
        <v>11.872</v>
      </c>
      <c r="E25" s="66" t="s">
        <v>103</v>
      </c>
      <c r="F25" s="67" t="n">
        <v>43166</v>
      </c>
      <c r="G25" s="76" t="s">
        <v>84</v>
      </c>
      <c r="H25" s="68" t="n">
        <v>6.269</v>
      </c>
      <c r="I25" s="69" t="s">
        <v>39</v>
      </c>
      <c r="J25" s="70" t="n">
        <v>25.482</v>
      </c>
      <c r="K25" s="68" t="n">
        <v>38</v>
      </c>
      <c r="L25" s="69" t="s">
        <v>39</v>
      </c>
      <c r="M25" s="70" t="n">
        <v>21.733</v>
      </c>
      <c r="N25" s="68" t="s">
        <v>104</v>
      </c>
      <c r="O25" s="69"/>
      <c r="P25" s="70"/>
      <c r="Q25" s="68" t="n">
        <v>24.097</v>
      </c>
      <c r="R25" s="69" t="s">
        <v>39</v>
      </c>
      <c r="S25" s="70" t="n">
        <v>18.663</v>
      </c>
      <c r="T25" s="68" t="n">
        <v>59.126</v>
      </c>
      <c r="U25" s="69" t="s">
        <v>39</v>
      </c>
      <c r="V25" s="70" t="n">
        <v>42.817</v>
      </c>
      <c r="W25" s="83" t="s">
        <v>105</v>
      </c>
      <c r="X25" s="69"/>
      <c r="Y25" s="84"/>
      <c r="Z25" s="68" t="n">
        <v>163.33</v>
      </c>
      <c r="AA25" s="69" t="s">
        <v>39</v>
      </c>
      <c r="AB25" s="70" t="n">
        <v>60</v>
      </c>
      <c r="AC25" s="72"/>
      <c r="AD25" s="72"/>
      <c r="AE25" s="72"/>
    </row>
    <row r="26" customFormat="false" ht="50" hidden="false" customHeight="true" outlineLevel="0" collapsed="false">
      <c r="A26" s="73" t="s">
        <v>87</v>
      </c>
      <c r="B26" s="73" t="s">
        <v>88</v>
      </c>
      <c r="C26" s="73" t="s">
        <v>51</v>
      </c>
      <c r="D26" s="73"/>
      <c r="E26" s="74"/>
      <c r="F26" s="75" t="n">
        <v>43178</v>
      </c>
      <c r="G26" s="76" t="s">
        <v>52</v>
      </c>
      <c r="H26" s="77" t="s">
        <v>106</v>
      </c>
      <c r="I26" s="69" t="s">
        <v>39</v>
      </c>
      <c r="J26" s="78" t="s">
        <v>107</v>
      </c>
      <c r="K26" s="77" t="s">
        <v>108</v>
      </c>
      <c r="L26" s="69" t="s">
        <v>39</v>
      </c>
      <c r="M26" s="78" t="s">
        <v>109</v>
      </c>
      <c r="N26" s="77" t="s">
        <v>110</v>
      </c>
      <c r="O26" s="69"/>
      <c r="P26" s="78"/>
      <c r="Q26" s="77" t="s">
        <v>111</v>
      </c>
      <c r="R26" s="69" t="s">
        <v>39</v>
      </c>
      <c r="S26" s="78" t="s">
        <v>112</v>
      </c>
      <c r="T26" s="77" t="s">
        <v>113</v>
      </c>
      <c r="U26" s="69" t="s">
        <v>39</v>
      </c>
      <c r="V26" s="78" t="s">
        <v>114</v>
      </c>
      <c r="W26" s="77"/>
      <c r="X26" s="69"/>
      <c r="Y26" s="78"/>
      <c r="Z26" s="77" t="s">
        <v>115</v>
      </c>
      <c r="AA26" s="69" t="s">
        <v>39</v>
      </c>
      <c r="AB26" s="78" t="s">
        <v>116</v>
      </c>
      <c r="AC26" s="79"/>
      <c r="AD26" s="69"/>
      <c r="AE26" s="80"/>
    </row>
    <row r="27" customFormat="false" ht="43.85" hidden="false" customHeight="true" outlineLevel="0" collapsed="false">
      <c r="A27" s="44" t="s">
        <v>117</v>
      </c>
      <c r="B27" s="44" t="s">
        <v>118</v>
      </c>
      <c r="C27" s="45" t="s">
        <v>119</v>
      </c>
      <c r="D27" s="46" t="n">
        <v>22.604</v>
      </c>
      <c r="E27" s="47" t="s">
        <v>120</v>
      </c>
      <c r="F27" s="85" t="n">
        <v>43201</v>
      </c>
      <c r="G27" s="58" t="s">
        <v>84</v>
      </c>
      <c r="H27" s="50" t="n">
        <v>88.593</v>
      </c>
      <c r="I27" s="86" t="s">
        <v>39</v>
      </c>
      <c r="J27" s="52" t="n">
        <v>39.61</v>
      </c>
      <c r="K27" s="50" t="s">
        <v>121</v>
      </c>
      <c r="L27" s="86"/>
      <c r="M27" s="52"/>
      <c r="N27" s="50" t="n">
        <v>3.16</v>
      </c>
      <c r="O27" s="86" t="s">
        <v>39</v>
      </c>
      <c r="P27" s="52" t="n">
        <v>6.059</v>
      </c>
      <c r="Q27" s="50" t="n">
        <v>15.876</v>
      </c>
      <c r="R27" s="86" t="s">
        <v>39</v>
      </c>
      <c r="S27" s="52" t="n">
        <v>25.244</v>
      </c>
      <c r="T27" s="50" t="n">
        <v>23.534</v>
      </c>
      <c r="U27" s="53" t="s">
        <v>39</v>
      </c>
      <c r="V27" s="52" t="n">
        <v>49.039</v>
      </c>
      <c r="W27" s="81" t="s">
        <v>122</v>
      </c>
      <c r="X27" s="86"/>
      <c r="Y27" s="82"/>
      <c r="Z27" s="50" t="n">
        <v>44.444</v>
      </c>
      <c r="AA27" s="86" t="s">
        <v>39</v>
      </c>
      <c r="AB27" s="87" t="n">
        <v>58.222</v>
      </c>
      <c r="AC27" s="58"/>
      <c r="AD27" s="58"/>
      <c r="AE27" s="58"/>
    </row>
    <row r="28" customFormat="false" ht="37.5" hidden="false" customHeight="true" outlineLevel="0" collapsed="false">
      <c r="A28" s="55" t="s">
        <v>123</v>
      </c>
      <c r="B28" s="55" t="s">
        <v>124</v>
      </c>
      <c r="C28" s="88"/>
      <c r="D28" s="89"/>
      <c r="E28" s="90"/>
      <c r="F28" s="91" t="n">
        <v>43224</v>
      </c>
      <c r="G28" s="58" t="s">
        <v>52</v>
      </c>
      <c r="H28" s="59" t="s">
        <v>125</v>
      </c>
      <c r="I28" s="51" t="s">
        <v>39</v>
      </c>
      <c r="J28" s="52" t="s">
        <v>126</v>
      </c>
      <c r="K28" s="50" t="s">
        <v>127</v>
      </c>
      <c r="L28" s="51"/>
      <c r="M28" s="52"/>
      <c r="N28" s="81" t="s">
        <v>128</v>
      </c>
      <c r="O28" s="51" t="s">
        <v>39</v>
      </c>
      <c r="P28" s="82" t="s">
        <v>129</v>
      </c>
      <c r="Q28" s="59" t="s">
        <v>130</v>
      </c>
      <c r="R28" s="51" t="s">
        <v>39</v>
      </c>
      <c r="S28" s="52" t="s">
        <v>131</v>
      </c>
      <c r="T28" s="50" t="s">
        <v>132</v>
      </c>
      <c r="U28" s="51" t="s">
        <v>39</v>
      </c>
      <c r="V28" s="52" t="s">
        <v>133</v>
      </c>
      <c r="W28" s="50"/>
      <c r="X28" s="51"/>
      <c r="Y28" s="52"/>
      <c r="Z28" s="50" t="s">
        <v>134</v>
      </c>
      <c r="AA28" s="51" t="s">
        <v>39</v>
      </c>
      <c r="AB28" s="60" t="s">
        <v>135</v>
      </c>
      <c r="AC28" s="59"/>
      <c r="AD28" s="51"/>
      <c r="AE28" s="60"/>
    </row>
    <row r="29" customFormat="false" ht="43.85" hidden="false" customHeight="true" outlineLevel="0" collapsed="false">
      <c r="A29" s="92" t="s">
        <v>136</v>
      </c>
      <c r="B29" s="25" t="s">
        <v>137</v>
      </c>
      <c r="C29" s="26" t="s">
        <v>138</v>
      </c>
      <c r="D29" s="27" t="n">
        <v>17.492</v>
      </c>
      <c r="E29" s="28" t="s">
        <v>139</v>
      </c>
      <c r="F29" s="29" t="n">
        <v>43453</v>
      </c>
      <c r="G29" s="12" t="s">
        <v>84</v>
      </c>
      <c r="H29" s="34" t="n">
        <v>23.89</v>
      </c>
      <c r="I29" s="31" t="s">
        <v>39</v>
      </c>
      <c r="J29" s="35" t="n">
        <v>21.86</v>
      </c>
      <c r="K29" s="34" t="s">
        <v>140</v>
      </c>
      <c r="L29" s="31"/>
      <c r="M29" s="35"/>
      <c r="N29" s="34" t="n">
        <v>29.85</v>
      </c>
      <c r="O29" s="93" t="s">
        <v>39</v>
      </c>
      <c r="P29" s="35" t="n">
        <v>21.41</v>
      </c>
      <c r="Q29" s="34" t="n">
        <v>27.89</v>
      </c>
      <c r="R29" s="31"/>
      <c r="S29" s="35" t="n">
        <v>25.91</v>
      </c>
      <c r="T29" s="30" t="s">
        <v>141</v>
      </c>
      <c r="U29" s="31"/>
      <c r="V29" s="32"/>
      <c r="W29" s="30" t="s">
        <v>142</v>
      </c>
      <c r="X29" s="31"/>
      <c r="Y29" s="32"/>
      <c r="Z29" s="34" t="n">
        <v>116020</v>
      </c>
      <c r="AA29" s="31" t="s">
        <v>39</v>
      </c>
      <c r="AB29" s="35" t="n">
        <v>6650</v>
      </c>
      <c r="AC29" s="12"/>
      <c r="AD29" s="12"/>
      <c r="AE29" s="12"/>
    </row>
    <row r="30" customFormat="false" ht="43.1" hidden="false" customHeight="true" outlineLevel="0" collapsed="false">
      <c r="A30" s="37" t="s">
        <v>143</v>
      </c>
      <c r="B30" s="37" t="s">
        <v>144</v>
      </c>
      <c r="C30" s="94" t="s">
        <v>145</v>
      </c>
      <c r="D30" s="94"/>
      <c r="E30" s="38"/>
      <c r="F30" s="95" t="n">
        <v>43472</v>
      </c>
      <c r="G30" s="12" t="s">
        <v>52</v>
      </c>
      <c r="H30" s="96" t="str">
        <f aca="false">ROUND(H29*81/1000,2)&amp;" ppb"</f>
        <v>1.94 ppb</v>
      </c>
      <c r="I30" s="33" t="s">
        <v>39</v>
      </c>
      <c r="J30" s="97" t="str">
        <f aca="false">ROUND(J29*81/1000,2)&amp;" ppb"</f>
        <v>1.77 ppb</v>
      </c>
      <c r="K30" s="96" t="str">
        <f aca="false">"&lt;"&amp;ROUND(RIGHT(K29,LEN(K29)-1)*81/1000,2)&amp;" ppb"</f>
        <v>&lt;9.87 ppb</v>
      </c>
      <c r="L30" s="33"/>
      <c r="M30" s="35"/>
      <c r="N30" s="96" t="str">
        <f aca="false">ROUND(N29*1760/1000,2)&amp;" ppb"</f>
        <v>52.54 ppb</v>
      </c>
      <c r="O30" s="33" t="s">
        <v>39</v>
      </c>
      <c r="P30" s="97" t="str">
        <f aca="false">ROUND(P29*1760/1000,2)&amp;" ppb"</f>
        <v>37.68 ppb</v>
      </c>
      <c r="Q30" s="96" t="str">
        <f aca="false">ROUND(Q29*246/1000,2)&amp;" ppb"</f>
        <v>6.86 ppb</v>
      </c>
      <c r="R30" s="33" t="s">
        <v>39</v>
      </c>
      <c r="S30" s="97" t="str">
        <f aca="false">ROUND(S29*246/1000,2)&amp;" ppb"</f>
        <v>6.37 ppb</v>
      </c>
      <c r="T30" s="96" t="str">
        <f aca="false">"&lt;"&amp;ROUND(RIGHT(T29,LEN(T29)-1)*246/1000,2)&amp;" ppb"</f>
        <v>&lt;21.47 ppb</v>
      </c>
      <c r="U30" s="33"/>
      <c r="V30" s="35"/>
      <c r="W30" s="34"/>
      <c r="X30" s="33"/>
      <c r="Y30" s="35"/>
      <c r="Z30" s="96" t="str">
        <f aca="false">ROUND(Z29*81/1000000,2)&amp;" ppm"</f>
        <v>9.4 ppm</v>
      </c>
      <c r="AA30" s="33" t="s">
        <v>39</v>
      </c>
      <c r="AB30" s="97" t="str">
        <f aca="false">ROUND(AB29*81/1000000,2)&amp;" ppm"</f>
        <v>0.54 ppm</v>
      </c>
      <c r="AC30" s="40"/>
      <c r="AD30" s="33"/>
      <c r="AE30" s="41"/>
    </row>
    <row r="31" customFormat="false" ht="43.85" hidden="false" customHeight="true" outlineLevel="0" collapsed="false">
      <c r="A31" s="98" t="s">
        <v>146</v>
      </c>
      <c r="B31" s="63" t="s">
        <v>137</v>
      </c>
      <c r="C31" s="64" t="s">
        <v>147</v>
      </c>
      <c r="D31" s="65" t="n">
        <v>14.428</v>
      </c>
      <c r="E31" s="66" t="s">
        <v>148</v>
      </c>
      <c r="F31" s="99" t="n">
        <v>43612</v>
      </c>
      <c r="G31" s="76" t="s">
        <v>84</v>
      </c>
      <c r="H31" s="68" t="n">
        <v>9.812</v>
      </c>
      <c r="I31" s="100" t="s">
        <v>39</v>
      </c>
      <c r="J31" s="70" t="n">
        <v>18.56</v>
      </c>
      <c r="K31" s="68" t="s">
        <v>149</v>
      </c>
      <c r="L31" s="100"/>
      <c r="M31" s="70"/>
      <c r="N31" s="68" t="n">
        <v>30.48</v>
      </c>
      <c r="O31" s="71" t="s">
        <v>39</v>
      </c>
      <c r="P31" s="70" t="n">
        <v>13.82</v>
      </c>
      <c r="Q31" s="68" t="n">
        <v>21.86</v>
      </c>
      <c r="R31" s="100" t="s">
        <v>39</v>
      </c>
      <c r="S31" s="70" t="n">
        <v>21.12</v>
      </c>
      <c r="T31" s="68" t="n">
        <v>28.04</v>
      </c>
      <c r="U31" s="71" t="s">
        <v>39</v>
      </c>
      <c r="V31" s="70" t="n">
        <v>63.38</v>
      </c>
      <c r="W31" s="83" t="s">
        <v>150</v>
      </c>
      <c r="X31" s="100"/>
      <c r="Y31" s="84"/>
      <c r="Z31" s="68" t="n">
        <v>18606</v>
      </c>
      <c r="AA31" s="100" t="s">
        <v>39</v>
      </c>
      <c r="AB31" s="70" t="n">
        <v>1719</v>
      </c>
      <c r="AC31" s="76"/>
      <c r="AD31" s="76"/>
      <c r="AE31" s="76"/>
    </row>
    <row r="32" customFormat="false" ht="44.95" hidden="false" customHeight="true" outlineLevel="0" collapsed="false">
      <c r="A32" s="73" t="s">
        <v>151</v>
      </c>
      <c r="B32" s="73" t="s">
        <v>144</v>
      </c>
      <c r="C32" s="101" t="s">
        <v>145</v>
      </c>
      <c r="D32" s="101"/>
      <c r="E32" s="74"/>
      <c r="F32" s="102" t="n">
        <v>43627</v>
      </c>
      <c r="G32" s="76" t="s">
        <v>52</v>
      </c>
      <c r="H32" s="103" t="str">
        <f aca="false">ROUND(H31*81/1000,2)&amp;" ppb"</f>
        <v>0.79 ppb</v>
      </c>
      <c r="I32" s="69" t="s">
        <v>39</v>
      </c>
      <c r="J32" s="104" t="str">
        <f aca="false">ROUND(J31*81/1000,2)&amp;" ppb"</f>
        <v>1.5 ppb</v>
      </c>
      <c r="K32" s="103" t="str">
        <f aca="false">"&lt;"&amp;ROUND(RIGHT(K31,LEN(K31)-1)*81/1000,2)&amp;" ppb"</f>
        <v>&lt;9.1 ppb</v>
      </c>
      <c r="L32" s="69"/>
      <c r="M32" s="70"/>
      <c r="N32" s="103" t="str">
        <f aca="false">ROUND(N31*1760/1000,2)&amp;" ppb"</f>
        <v>53.64 ppb</v>
      </c>
      <c r="O32" s="69" t="s">
        <v>39</v>
      </c>
      <c r="P32" s="104" t="str">
        <f aca="false">ROUND(P31*1760/1000,2)&amp;" ppb"</f>
        <v>24.32 ppb</v>
      </c>
      <c r="Q32" s="103" t="str">
        <f aca="false">ROUND(Q31*246/1000,2)&amp;" ppb"</f>
        <v>5.38 ppb</v>
      </c>
      <c r="R32" s="69" t="s">
        <v>39</v>
      </c>
      <c r="S32" s="104" t="str">
        <f aca="false">ROUND(S31*246/1000,2)&amp;" ppb"</f>
        <v>5.2 ppb</v>
      </c>
      <c r="T32" s="103" t="str">
        <f aca="false">ROUND(T31*246/1000,2)&amp;" ppb"</f>
        <v>6.9 ppb</v>
      </c>
      <c r="U32" s="69" t="s">
        <v>39</v>
      </c>
      <c r="V32" s="104" t="str">
        <f aca="false">ROUND(V31*246/1000,2)&amp;" ppb"</f>
        <v>15.59 ppb</v>
      </c>
      <c r="W32" s="68"/>
      <c r="X32" s="69"/>
      <c r="Y32" s="70"/>
      <c r="Z32" s="103" t="str">
        <f aca="false">ROUND(Z31*81/1000000,2)&amp;" ppm"</f>
        <v>1.51 ppm</v>
      </c>
      <c r="AA32" s="69" t="s">
        <v>39</v>
      </c>
      <c r="AB32" s="104" t="str">
        <f aca="false">ROUND(AB31*81/1000000,2)&amp;" ppm"</f>
        <v>0.14 ppm</v>
      </c>
      <c r="AC32" s="77"/>
      <c r="AD32" s="69"/>
      <c r="AE32" s="78"/>
    </row>
    <row r="33" customFormat="false" ht="43.85" hidden="false" customHeight="true" outlineLevel="0" collapsed="false">
      <c r="A33" s="92" t="s">
        <v>152</v>
      </c>
      <c r="B33" s="25" t="s">
        <v>137</v>
      </c>
      <c r="C33" s="26" t="s">
        <v>153</v>
      </c>
      <c r="D33" s="27" t="n">
        <v>23.761</v>
      </c>
      <c r="E33" s="28" t="s">
        <v>154</v>
      </c>
      <c r="F33" s="29" t="n">
        <v>43678</v>
      </c>
      <c r="G33" s="12" t="s">
        <v>84</v>
      </c>
      <c r="H33" s="34" t="n">
        <v>12.61</v>
      </c>
      <c r="I33" s="31" t="s">
        <v>39</v>
      </c>
      <c r="J33" s="35" t="n">
        <v>16.59</v>
      </c>
      <c r="K33" s="34" t="s">
        <v>155</v>
      </c>
      <c r="L33" s="31"/>
      <c r="M33" s="35"/>
      <c r="N33" s="34" t="n">
        <v>33.66</v>
      </c>
      <c r="O33" s="93" t="s">
        <v>39</v>
      </c>
      <c r="P33" s="35" t="n">
        <v>16.39</v>
      </c>
      <c r="Q33" s="34" t="n">
        <v>33.48</v>
      </c>
      <c r="R33" s="31" t="s">
        <v>39</v>
      </c>
      <c r="S33" s="35" t="n">
        <v>23.9</v>
      </c>
      <c r="T33" s="34" t="s">
        <v>156</v>
      </c>
      <c r="U33" s="93"/>
      <c r="V33" s="35"/>
      <c r="W33" s="34" t="n">
        <v>23.107</v>
      </c>
      <c r="X33" s="93" t="s">
        <v>39</v>
      </c>
      <c r="Y33" s="35" t="n">
        <v>18.46</v>
      </c>
      <c r="Z33" s="34" t="n">
        <v>82250</v>
      </c>
      <c r="AA33" s="31" t="s">
        <v>39</v>
      </c>
      <c r="AB33" s="35" t="n">
        <v>4723</v>
      </c>
      <c r="AC33" s="12"/>
      <c r="AD33" s="12"/>
      <c r="AE33" s="12"/>
    </row>
    <row r="34" customFormat="false" ht="44.95" hidden="false" customHeight="true" outlineLevel="0" collapsed="false">
      <c r="A34" s="37" t="s">
        <v>157</v>
      </c>
      <c r="B34" s="37" t="s">
        <v>144</v>
      </c>
      <c r="C34" s="94" t="s">
        <v>145</v>
      </c>
      <c r="D34" s="94"/>
      <c r="E34" s="38"/>
      <c r="F34" s="95" t="n">
        <v>43703</v>
      </c>
      <c r="G34" s="12" t="s">
        <v>52</v>
      </c>
      <c r="H34" s="96" t="str">
        <f aca="false">ROUND(H33*81/1000,2)&amp;" ppb"</f>
        <v>1.02 ppb</v>
      </c>
      <c r="I34" s="33" t="s">
        <v>39</v>
      </c>
      <c r="J34" s="97" t="str">
        <f aca="false">ROUND(J33*81/1000,2)&amp;" ppb"</f>
        <v>1.34 ppb</v>
      </c>
      <c r="K34" s="96" t="str">
        <f aca="false">"&lt;"&amp;ROUND(RIGHT(K33,LEN(K33)-1)*81/1000,2)&amp;" ppb"</f>
        <v>&lt;5.84 ppb</v>
      </c>
      <c r="L34" s="33"/>
      <c r="M34" s="35"/>
      <c r="N34" s="96" t="str">
        <f aca="false">ROUND(N33*1760/1000,2)&amp;" ppb"</f>
        <v>59.24 ppb</v>
      </c>
      <c r="O34" s="33" t="s">
        <v>39</v>
      </c>
      <c r="P34" s="97" t="str">
        <f aca="false">ROUND(P33*1760/1000,2)&amp;" ppb"</f>
        <v>28.85 ppb</v>
      </c>
      <c r="Q34" s="96" t="str">
        <f aca="false">ROUND(Q33*246/1000,2)&amp;" ppb"</f>
        <v>8.24 ppb</v>
      </c>
      <c r="R34" s="33" t="s">
        <v>39</v>
      </c>
      <c r="S34" s="97" t="str">
        <f aca="false">ROUND(S33*246/1000,2)&amp;" ppb"</f>
        <v>5.88 ppb</v>
      </c>
      <c r="T34" s="96" t="str">
        <f aca="false">"&lt;"&amp;ROUND(RIGHT(T33,LEN(T33)-1)*246/1000,2)&amp;" ppb"</f>
        <v>&lt;19.47 ppb</v>
      </c>
      <c r="U34" s="33"/>
      <c r="V34" s="97"/>
      <c r="W34" s="34"/>
      <c r="X34" s="33"/>
      <c r="Y34" s="35"/>
      <c r="Z34" s="96" t="str">
        <f aca="false">ROUND(Z33*81/1000000,2)&amp;" ppm"</f>
        <v>6.66 ppm</v>
      </c>
      <c r="AA34" s="33" t="s">
        <v>39</v>
      </c>
      <c r="AB34" s="97" t="str">
        <f aca="false">ROUND(AB33*81/1000000,2)&amp;" ppm"</f>
        <v>0.38 ppm</v>
      </c>
      <c r="AC34" s="40"/>
      <c r="AD34" s="33"/>
      <c r="AE34" s="41"/>
    </row>
    <row r="35" customFormat="false" ht="43.85" hidden="false" customHeight="true" outlineLevel="0" collapsed="false">
      <c r="A35" s="98" t="s">
        <v>158</v>
      </c>
      <c r="B35" s="63" t="s">
        <v>137</v>
      </c>
      <c r="C35" s="64" t="s">
        <v>159</v>
      </c>
      <c r="D35" s="65" t="n">
        <v>30.424</v>
      </c>
      <c r="E35" s="66" t="s">
        <v>160</v>
      </c>
      <c r="F35" s="99" t="n">
        <v>43745</v>
      </c>
      <c r="G35" s="76" t="s">
        <v>84</v>
      </c>
      <c r="H35" s="68" t="n">
        <v>50.49</v>
      </c>
      <c r="I35" s="100" t="s">
        <v>39</v>
      </c>
      <c r="J35" s="70" t="n">
        <v>19.47</v>
      </c>
      <c r="K35" s="68" t="n">
        <v>29.2</v>
      </c>
      <c r="L35" s="100" t="s">
        <v>39</v>
      </c>
      <c r="M35" s="70" t="n">
        <v>171.9</v>
      </c>
      <c r="N35" s="68" t="s">
        <v>161</v>
      </c>
      <c r="O35" s="71"/>
      <c r="P35" s="70"/>
      <c r="Q35" s="68" t="s">
        <v>162</v>
      </c>
      <c r="R35" s="100"/>
      <c r="S35" s="70"/>
      <c r="T35" s="68" t="s">
        <v>163</v>
      </c>
      <c r="U35" s="71"/>
      <c r="V35" s="70"/>
      <c r="W35" s="83" t="s">
        <v>164</v>
      </c>
      <c r="X35" s="100"/>
      <c r="Y35" s="84"/>
      <c r="Z35" s="68" t="n">
        <v>140850</v>
      </c>
      <c r="AA35" s="100" t="s">
        <v>39</v>
      </c>
      <c r="AB35" s="70" t="n">
        <v>7580</v>
      </c>
      <c r="AC35" s="76"/>
      <c r="AD35" s="76"/>
      <c r="AE35" s="76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</row>
    <row r="36" customFormat="false" ht="44.95" hidden="false" customHeight="true" outlineLevel="0" collapsed="false">
      <c r="A36" s="73" t="s">
        <v>165</v>
      </c>
      <c r="B36" s="73" t="s">
        <v>144</v>
      </c>
      <c r="C36" s="101" t="s">
        <v>145</v>
      </c>
      <c r="D36" s="101"/>
      <c r="E36" s="74"/>
      <c r="F36" s="102" t="n">
        <v>43777</v>
      </c>
      <c r="G36" s="76" t="s">
        <v>52</v>
      </c>
      <c r="H36" s="103" t="str">
        <f aca="false">ROUND(H35*81/1000,2)&amp;" ppb"</f>
        <v>4.09 ppb</v>
      </c>
      <c r="I36" s="69" t="s">
        <v>39</v>
      </c>
      <c r="J36" s="104" t="str">
        <f aca="false">ROUND(J35*81/1000,2)&amp;" ppb"</f>
        <v>1.58 ppb</v>
      </c>
      <c r="K36" s="103" t="str">
        <f aca="false">ROUND(K35*81/1000,2)&amp;" ppb"</f>
        <v>2.37 ppb</v>
      </c>
      <c r="L36" s="69" t="s">
        <v>39</v>
      </c>
      <c r="M36" s="104" t="str">
        <f aca="false">ROUND(M35*81/1000,2)&amp;" ppb"</f>
        <v>13.92 ppb</v>
      </c>
      <c r="N36" s="103" t="str">
        <f aca="false">"&lt;"&amp;ROUND(RIGHT(N35,LEN(N35)-1)*246/1000,2)&amp;" ppb"</f>
        <v>&lt;2.74 ppb</v>
      </c>
      <c r="O36" s="69"/>
      <c r="P36" s="106"/>
      <c r="Q36" s="103" t="str">
        <f aca="false">"&lt;"&amp;ROUND(RIGHT(Q35,LEN(Q35)-1)*246/1000,2)&amp;" ppb"</f>
        <v>&lt;5.65 ppb</v>
      </c>
      <c r="R36" s="69"/>
      <c r="S36" s="104"/>
      <c r="T36" s="103" t="str">
        <f aca="false">"&lt;"&amp;ROUND(RIGHT(T35,LEN(T35)-1)*246/1000,2)&amp;" ppb"</f>
        <v>&lt;17.29 ppb</v>
      </c>
      <c r="U36" s="107"/>
      <c r="V36" s="106"/>
      <c r="W36" s="68"/>
      <c r="X36" s="69"/>
      <c r="Y36" s="70"/>
      <c r="Z36" s="103" t="str">
        <f aca="false">ROUND(Z35*81/1000000,2)&amp;" ppm"</f>
        <v>11.41 ppm</v>
      </c>
      <c r="AA36" s="69" t="s">
        <v>39</v>
      </c>
      <c r="AB36" s="104" t="str">
        <f aca="false">ROUND(AB35*81/1000000,2)&amp;" ppm"</f>
        <v>0.61 ppm</v>
      </c>
      <c r="AC36" s="77"/>
      <c r="AD36" s="69"/>
      <c r="AE36" s="78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customFormat="false" ht="43.85" hidden="false" customHeight="true" outlineLevel="0" collapsed="false">
      <c r="A37" s="92" t="s">
        <v>166</v>
      </c>
      <c r="B37" s="25" t="s">
        <v>167</v>
      </c>
      <c r="C37" s="26" t="s">
        <v>168</v>
      </c>
      <c r="D37" s="27" t="n">
        <v>6.746</v>
      </c>
      <c r="E37" s="28" t="n">
        <v>190130</v>
      </c>
      <c r="F37" s="29" t="n">
        <v>43495</v>
      </c>
      <c r="G37" s="12" t="s">
        <v>38</v>
      </c>
      <c r="H37" s="34" t="n">
        <v>444.3</v>
      </c>
      <c r="I37" s="31" t="s">
        <v>39</v>
      </c>
      <c r="J37" s="35" t="n">
        <v>1481</v>
      </c>
      <c r="K37" s="34" t="s">
        <v>169</v>
      </c>
      <c r="L37" s="31"/>
      <c r="M37" s="35"/>
      <c r="N37" s="30" t="s">
        <v>170</v>
      </c>
      <c r="O37" s="31"/>
      <c r="P37" s="32"/>
      <c r="Q37" s="34" t="s">
        <v>171</v>
      </c>
      <c r="R37" s="31"/>
      <c r="S37" s="35"/>
      <c r="T37" s="34" t="n">
        <v>489.1</v>
      </c>
      <c r="U37" s="93" t="s">
        <v>39</v>
      </c>
      <c r="V37" s="35" t="n">
        <v>2258</v>
      </c>
      <c r="W37" s="30" t="s">
        <v>172</v>
      </c>
      <c r="X37" s="31"/>
      <c r="Y37" s="32"/>
      <c r="Z37" s="34" t="n">
        <v>5969</v>
      </c>
      <c r="AA37" s="31" t="s">
        <v>39</v>
      </c>
      <c r="AB37" s="35" t="n">
        <v>3907</v>
      </c>
      <c r="AC37" s="12"/>
      <c r="AD37" s="12"/>
      <c r="AE37" s="12"/>
    </row>
    <row r="38" customFormat="false" ht="41.45" hidden="false" customHeight="true" outlineLevel="0" collapsed="false">
      <c r="A38" s="37" t="s">
        <v>173</v>
      </c>
      <c r="B38" s="37" t="s">
        <v>174</v>
      </c>
      <c r="C38" s="108"/>
      <c r="D38" s="109"/>
      <c r="E38" s="110"/>
      <c r="F38" s="39" t="n">
        <v>43502</v>
      </c>
      <c r="G38" s="12" t="s">
        <v>52</v>
      </c>
      <c r="H38" s="96" t="str">
        <f aca="false">ROUND(H37*81/1000,2)&amp;" ppb"</f>
        <v>35.99 ppb</v>
      </c>
      <c r="I38" s="33" t="s">
        <v>39</v>
      </c>
      <c r="J38" s="97" t="str">
        <f aca="false">ROUND(J37*81/1000,2)&amp;" ppb"</f>
        <v>119.96 ppb</v>
      </c>
      <c r="K38" s="96" t="str">
        <f aca="false">"&lt;"&amp;ROUND(RIGHT(K37,LEN(K37)-1)*81/1000,2)&amp;" ppb"</f>
        <v>&lt;93.07 ppb</v>
      </c>
      <c r="L38" s="33"/>
      <c r="M38" s="35"/>
      <c r="N38" s="96" t="str">
        <f aca="false">"&lt;"&amp;ROUND(RIGHT(N37,LEN(N37)-1)*1760/1000,2)&amp;" ppb"</f>
        <v>&lt;285.47 ppb</v>
      </c>
      <c r="O38" s="33"/>
      <c r="P38" s="32"/>
      <c r="Q38" s="96" t="str">
        <f aca="false">"&lt;"&amp;ROUND(RIGHT(Q37,LEN(Q37)-1)*246/1000,2)&amp;" ppb"</f>
        <v>&lt;385.97 ppb</v>
      </c>
      <c r="R38" s="33"/>
      <c r="S38" s="35"/>
      <c r="T38" s="96" t="str">
        <f aca="false">ROUND(T37*246/1000,2)&amp;" ppb"</f>
        <v>120.32 ppb</v>
      </c>
      <c r="U38" s="33" t="s">
        <v>39</v>
      </c>
      <c r="V38" s="97" t="str">
        <f aca="false">ROUND(V37*246/1000,2)&amp;" ppb"</f>
        <v>555.47 ppb</v>
      </c>
      <c r="W38" s="34"/>
      <c r="X38" s="33"/>
      <c r="Y38" s="35"/>
      <c r="Z38" s="96" t="str">
        <f aca="false">ROUND(Z37*81/1000000,2)&amp;" ppm"</f>
        <v>0.48 ppm</v>
      </c>
      <c r="AA38" s="33" t="s">
        <v>39</v>
      </c>
      <c r="AB38" s="97" t="str">
        <f aca="false">ROUND(AB37*81/1000000,2)&amp;" ppm"</f>
        <v>0.32 ppm</v>
      </c>
      <c r="AC38" s="40"/>
      <c r="AD38" s="33"/>
      <c r="AE38" s="41"/>
    </row>
    <row r="39" customFormat="false" ht="43.85" hidden="false" customHeight="true" outlineLevel="0" collapsed="false">
      <c r="A39" s="98" t="s">
        <v>175</v>
      </c>
      <c r="B39" s="111" t="s">
        <v>176</v>
      </c>
      <c r="C39" s="64" t="s">
        <v>177</v>
      </c>
      <c r="D39" s="65" t="n">
        <v>7.092</v>
      </c>
      <c r="E39" s="66" t="n">
        <v>190625</v>
      </c>
      <c r="F39" s="99" t="n">
        <v>43641</v>
      </c>
      <c r="G39" s="76" t="s">
        <v>38</v>
      </c>
      <c r="H39" s="68" t="n">
        <v>17.32</v>
      </c>
      <c r="I39" s="100" t="s">
        <v>39</v>
      </c>
      <c r="J39" s="70" t="n">
        <v>25.97</v>
      </c>
      <c r="K39" s="68" t="s">
        <v>178</v>
      </c>
      <c r="L39" s="100"/>
      <c r="M39" s="70"/>
      <c r="N39" s="68" t="n">
        <v>6.484</v>
      </c>
      <c r="O39" s="71" t="s">
        <v>39</v>
      </c>
      <c r="P39" s="70" t="n">
        <v>9.399</v>
      </c>
      <c r="Q39" s="68" t="s">
        <v>179</v>
      </c>
      <c r="R39" s="100"/>
      <c r="S39" s="70"/>
      <c r="T39" s="83" t="s">
        <v>180</v>
      </c>
      <c r="U39" s="100"/>
      <c r="V39" s="84"/>
      <c r="W39" s="83" t="s">
        <v>181</v>
      </c>
      <c r="X39" s="100"/>
      <c r="Y39" s="84"/>
      <c r="Z39" s="68" t="n">
        <v>8045.1</v>
      </c>
      <c r="AA39" s="100" t="s">
        <v>39</v>
      </c>
      <c r="AB39" s="70" t="n">
        <v>444.9</v>
      </c>
      <c r="AC39" s="76"/>
      <c r="AD39" s="76"/>
      <c r="AE39" s="76"/>
    </row>
    <row r="40" customFormat="false" ht="48.55" hidden="false" customHeight="true" outlineLevel="0" collapsed="false">
      <c r="A40" s="112" t="s">
        <v>182</v>
      </c>
      <c r="B40" s="73" t="s">
        <v>183</v>
      </c>
      <c r="C40" s="113"/>
      <c r="D40" s="114"/>
      <c r="E40" s="115"/>
      <c r="F40" s="116" t="n">
        <v>43648</v>
      </c>
      <c r="G40" s="76" t="s">
        <v>52</v>
      </c>
      <c r="H40" s="103" t="str">
        <f aca="false">ROUND(H39*81/1000,2)&amp;" ppb"</f>
        <v>1.4 ppb</v>
      </c>
      <c r="I40" s="69" t="s">
        <v>39</v>
      </c>
      <c r="J40" s="104" t="str">
        <f aca="false">ROUND(J39*81/1000,2)&amp;" ppb"</f>
        <v>2.1 ppb</v>
      </c>
      <c r="K40" s="103" t="str">
        <f aca="false">"&lt;"&amp;ROUND(RIGHT(K39,LEN(K39)-1)*81/1000,2)&amp;" ppb"</f>
        <v>&lt;3.35 ppb</v>
      </c>
      <c r="L40" s="69"/>
      <c r="M40" s="104"/>
      <c r="N40" s="103" t="str">
        <f aca="false">ROUND(N39*1760/1000,2)&amp;" ppb"</f>
        <v>11.41 ppb</v>
      </c>
      <c r="O40" s="69" t="s">
        <v>39</v>
      </c>
      <c r="P40" s="106" t="str">
        <f aca="false">ROUND(P39*1760/1000,2)&amp;" ppb"</f>
        <v>16.54 ppb</v>
      </c>
      <c r="Q40" s="103" t="str">
        <f aca="false">"&lt;"&amp;ROUND(RIGHT(Q39,LEN(Q39)-1)*246/1000,2)&amp;" ppb"</f>
        <v>&lt;7.49 ppb</v>
      </c>
      <c r="R40" s="69"/>
      <c r="S40" s="104"/>
      <c r="T40" s="103" t="str">
        <f aca="false">"&lt;"&amp;ROUND(RIGHT(T39,LEN(T39)-1)*246/1000,2)&amp;" ppb"</f>
        <v>&lt;16.13 ppb</v>
      </c>
      <c r="U40" s="69"/>
      <c r="V40" s="70"/>
      <c r="W40" s="68"/>
      <c r="X40" s="69"/>
      <c r="Y40" s="70"/>
      <c r="Z40" s="103" t="str">
        <f aca="false">ROUND(Z39*81/1000,2)&amp;" ppb"</f>
        <v>651.65 ppb</v>
      </c>
      <c r="AA40" s="69" t="s">
        <v>39</v>
      </c>
      <c r="AB40" s="104" t="str">
        <f aca="false">ROUND(AB39*81/1000,2)&amp;" ppb"</f>
        <v>36.04 ppb</v>
      </c>
      <c r="AC40" s="77"/>
      <c r="AD40" s="69"/>
      <c r="AE40" s="78"/>
    </row>
    <row r="41" customFormat="false" ht="48.55" hidden="false" customHeight="true" outlineLevel="0" collapsed="false">
      <c r="A41" s="92" t="s">
        <v>184</v>
      </c>
      <c r="B41" s="25" t="s">
        <v>185</v>
      </c>
      <c r="C41" s="26" t="s">
        <v>186</v>
      </c>
      <c r="D41" s="27" t="n">
        <v>17.674</v>
      </c>
      <c r="E41" s="28" t="s">
        <v>187</v>
      </c>
      <c r="F41" s="29" t="n">
        <v>43874</v>
      </c>
      <c r="G41" s="12" t="s">
        <v>38</v>
      </c>
      <c r="H41" s="34" t="n">
        <v>14370</v>
      </c>
      <c r="I41" s="31" t="s">
        <v>39</v>
      </c>
      <c r="J41" s="35" t="n">
        <v>639.2</v>
      </c>
      <c r="K41" s="34" t="n">
        <v>13300</v>
      </c>
      <c r="L41" s="31" t="s">
        <v>39</v>
      </c>
      <c r="M41" s="35" t="n">
        <v>1456</v>
      </c>
      <c r="N41" s="34" t="n">
        <v>874.1</v>
      </c>
      <c r="O41" s="93" t="s">
        <v>39</v>
      </c>
      <c r="P41" s="35" t="n">
        <v>32.78</v>
      </c>
      <c r="Q41" s="34" t="n">
        <v>16630</v>
      </c>
      <c r="R41" s="31" t="s">
        <v>39</v>
      </c>
      <c r="S41" s="35" t="n">
        <f aca="false">843*(0.109/0.1427)</f>
        <v>643.917309039944</v>
      </c>
      <c r="T41" s="34" t="n">
        <v>6942</v>
      </c>
      <c r="U41" s="93" t="s">
        <v>39</v>
      </c>
      <c r="V41" s="35" t="n">
        <v>513</v>
      </c>
      <c r="W41" s="34" t="n">
        <f aca="false">16063*(0.109/0.1427)</f>
        <v>12269.5655220743</v>
      </c>
      <c r="X41" s="93" t="s">
        <v>39</v>
      </c>
      <c r="Y41" s="35" t="n">
        <f aca="false">2026*(0.109/0.1427)</f>
        <v>1547.54029432376</v>
      </c>
      <c r="Z41" s="34" t="n">
        <v>10937</v>
      </c>
      <c r="AA41" s="31" t="s">
        <v>39</v>
      </c>
      <c r="AB41" s="35" t="n">
        <v>920.4</v>
      </c>
      <c r="AC41" s="12"/>
      <c r="AD41" s="12"/>
      <c r="AE41" s="12"/>
    </row>
    <row r="42" customFormat="false" ht="34.3" hidden="false" customHeight="true" outlineLevel="0" collapsed="false">
      <c r="A42" s="117" t="s">
        <v>188</v>
      </c>
      <c r="B42" s="117" t="s">
        <v>189</v>
      </c>
      <c r="C42" s="118"/>
      <c r="D42" s="119"/>
      <c r="E42" s="119"/>
      <c r="F42" s="95" t="n">
        <v>43892</v>
      </c>
      <c r="G42" s="12" t="s">
        <v>52</v>
      </c>
      <c r="H42" s="96" t="str">
        <f aca="false">ROUND(H41*81/1000,2)&amp;" ppb"</f>
        <v>1163.97 ppb</v>
      </c>
      <c r="I42" s="33" t="s">
        <v>39</v>
      </c>
      <c r="J42" s="97" t="str">
        <f aca="false">ROUND(J41*81/1000,2)&amp;" ppb"</f>
        <v>51.78 ppb</v>
      </c>
      <c r="K42" s="96" t="str">
        <f aca="false">ROUND(K41*81/1000,2)&amp;" ppb"</f>
        <v>1077.3 ppb</v>
      </c>
      <c r="L42" s="33" t="s">
        <v>39</v>
      </c>
      <c r="M42" s="97" t="str">
        <f aca="false">ROUND(M41*81/1000,2)&amp;" ppb"</f>
        <v>117.94 ppb</v>
      </c>
      <c r="N42" s="96" t="str">
        <f aca="false">ROUND(N41*1760/1000,2)&amp;" ppb"</f>
        <v>1538.42 ppb</v>
      </c>
      <c r="O42" s="33" t="s">
        <v>39</v>
      </c>
      <c r="P42" s="97" t="str">
        <f aca="false">ROUND(P41*1760/1000,2)&amp;" ppb"</f>
        <v>57.69 ppb</v>
      </c>
      <c r="Q42" s="96" t="str">
        <f aca="false">ROUND(Q41*246/1000,2)&amp;" ppb"</f>
        <v>4090.98 ppb</v>
      </c>
      <c r="R42" s="33" t="s">
        <v>39</v>
      </c>
      <c r="S42" s="97" t="str">
        <f aca="false">ROUND(S41*246/1000,2)&amp;" ppb"</f>
        <v>158.4 ppb</v>
      </c>
      <c r="T42" s="96" t="str">
        <f aca="false">ROUND(T41*246/1000,2)&amp;" ppb"</f>
        <v>1707.73 ppb</v>
      </c>
      <c r="U42" s="33" t="s">
        <v>39</v>
      </c>
      <c r="V42" s="97" t="str">
        <f aca="false">ROUND(V41*246/1000,2)&amp;" ppb"</f>
        <v>126.2 ppb</v>
      </c>
      <c r="W42" s="34"/>
      <c r="X42" s="33"/>
      <c r="Y42" s="35"/>
      <c r="Z42" s="96" t="str">
        <f aca="false">ROUND(Z41*81/1000,2)&amp;" ppb"</f>
        <v>885.9 ppb</v>
      </c>
      <c r="AA42" s="33" t="s">
        <v>39</v>
      </c>
      <c r="AB42" s="97" t="str">
        <f aca="false">ROUND(AB41*81/1000,2)&amp;" ppb"</f>
        <v>74.55 ppb</v>
      </c>
      <c r="AC42" s="40"/>
      <c r="AD42" s="33"/>
      <c r="AE42" s="41"/>
    </row>
    <row r="43" customFormat="false" ht="37.3" hidden="false" customHeight="true" outlineLevel="0" collapsed="false">
      <c r="A43" s="117"/>
      <c r="B43" s="117"/>
      <c r="C43" s="120"/>
      <c r="D43" s="121"/>
      <c r="E43" s="122"/>
      <c r="F43" s="95"/>
      <c r="G43" s="123"/>
      <c r="H43" s="124"/>
      <c r="I43" s="125" t="s">
        <v>190</v>
      </c>
      <c r="J43" s="126"/>
      <c r="K43" s="124"/>
      <c r="L43" s="125" t="s">
        <v>191</v>
      </c>
      <c r="M43" s="126"/>
      <c r="N43" s="127"/>
      <c r="O43" s="125" t="s">
        <v>192</v>
      </c>
      <c r="P43" s="128"/>
      <c r="Q43" s="129"/>
      <c r="R43" s="125"/>
      <c r="S43" s="126"/>
      <c r="T43" s="127"/>
      <c r="U43" s="125"/>
      <c r="V43" s="128"/>
      <c r="W43" s="127"/>
      <c r="X43" s="125"/>
      <c r="Y43" s="128"/>
      <c r="Z43" s="124"/>
      <c r="AA43" s="125"/>
      <c r="AB43" s="130"/>
      <c r="AC43" s="123"/>
      <c r="AD43" s="123"/>
      <c r="AE43" s="123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05"/>
      <c r="IV43" s="105"/>
    </row>
    <row r="44" customFormat="false" ht="33.15" hidden="false" customHeight="true" outlineLevel="0" collapsed="false">
      <c r="A44" s="117"/>
      <c r="B44" s="117"/>
      <c r="C44" s="118"/>
      <c r="D44" s="119"/>
      <c r="E44" s="131"/>
      <c r="F44" s="95"/>
      <c r="G44" s="12" t="s">
        <v>38</v>
      </c>
      <c r="H44" s="40" t="s">
        <v>193</v>
      </c>
      <c r="I44" s="33"/>
      <c r="J44" s="35"/>
      <c r="K44" s="34" t="n">
        <v>15468</v>
      </c>
      <c r="L44" s="33" t="s">
        <v>39</v>
      </c>
      <c r="M44" s="35" t="n">
        <v>803.2</v>
      </c>
      <c r="N44" s="34" t="n">
        <f aca="false">427980*(0.00855/0.00944588)</f>
        <v>387388.893358798</v>
      </c>
      <c r="O44" s="93" t="s">
        <v>39</v>
      </c>
      <c r="P44" s="35" t="n">
        <f aca="false">99700*(0.00855/0.00944588)</f>
        <v>90244.1064252351</v>
      </c>
      <c r="Q44" s="40"/>
      <c r="R44" s="33"/>
      <c r="S44" s="35"/>
      <c r="T44" s="34"/>
      <c r="U44" s="33"/>
      <c r="V44" s="35"/>
      <c r="W44" s="34"/>
      <c r="X44" s="33"/>
      <c r="Y44" s="35"/>
      <c r="Z44" s="34"/>
      <c r="AA44" s="33"/>
      <c r="AB44" s="41"/>
      <c r="AC44" s="40"/>
      <c r="AD44" s="33"/>
      <c r="AE44" s="41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05"/>
      <c r="IV44" s="105"/>
    </row>
    <row r="45" customFormat="false" ht="33.15" hidden="false" customHeight="true" outlineLevel="0" collapsed="false">
      <c r="A45" s="37"/>
      <c r="B45" s="37"/>
      <c r="C45" s="108"/>
      <c r="D45" s="109"/>
      <c r="E45" s="110"/>
      <c r="F45" s="39"/>
      <c r="G45" s="12" t="s">
        <v>52</v>
      </c>
      <c r="H45" s="40"/>
      <c r="I45" s="33"/>
      <c r="J45" s="35"/>
      <c r="K45" s="34"/>
      <c r="L45" s="33"/>
      <c r="M45" s="35"/>
      <c r="N45" s="96" t="str">
        <f aca="false">ROUND(N44*32300/1000000,2)&amp;" ppm"</f>
        <v>12512.66 ppm</v>
      </c>
      <c r="O45" s="33" t="s">
        <v>39</v>
      </c>
      <c r="P45" s="97" t="str">
        <f aca="false">ROUND(P44*32300/1000000,2)&amp;" ppm"</f>
        <v>2914.88 ppm</v>
      </c>
      <c r="Q45" s="40"/>
      <c r="R45" s="33"/>
      <c r="S45" s="35"/>
      <c r="T45" s="34"/>
      <c r="U45" s="33"/>
      <c r="V45" s="35"/>
      <c r="W45" s="34"/>
      <c r="X45" s="33"/>
      <c r="Y45" s="35"/>
      <c r="Z45" s="34"/>
      <c r="AA45" s="33"/>
      <c r="AB45" s="41"/>
      <c r="AC45" s="40"/>
      <c r="AD45" s="33"/>
      <c r="AE45" s="41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05"/>
      <c r="IV45" s="105"/>
    </row>
    <row r="46" customFormat="false" ht="50.35" hidden="false" customHeight="true" outlineLevel="0" collapsed="false">
      <c r="A46" s="98" t="s">
        <v>194</v>
      </c>
      <c r="B46" s="63" t="s">
        <v>195</v>
      </c>
      <c r="C46" s="64" t="s">
        <v>196</v>
      </c>
      <c r="D46" s="65" t="n">
        <v>23.614</v>
      </c>
      <c r="E46" s="66" t="n">
        <v>201218</v>
      </c>
      <c r="F46" s="99" t="n">
        <v>44183</v>
      </c>
      <c r="G46" s="76" t="s">
        <v>84</v>
      </c>
      <c r="H46" s="68" t="s">
        <v>197</v>
      </c>
      <c r="I46" s="100"/>
      <c r="J46" s="70"/>
      <c r="K46" s="68" t="n">
        <v>16.39</v>
      </c>
      <c r="L46" s="100" t="s">
        <v>39</v>
      </c>
      <c r="M46" s="70" t="n">
        <v>8.276</v>
      </c>
      <c r="N46" s="68" t="s">
        <v>198</v>
      </c>
      <c r="O46" s="71"/>
      <c r="P46" s="70"/>
      <c r="Q46" s="68" t="s">
        <v>199</v>
      </c>
      <c r="R46" s="100"/>
      <c r="S46" s="70"/>
      <c r="T46" s="68" t="s">
        <v>200</v>
      </c>
      <c r="U46" s="71"/>
      <c r="V46" s="70"/>
      <c r="W46" s="68" t="n">
        <v>20.307</v>
      </c>
      <c r="X46" s="71" t="s">
        <v>39</v>
      </c>
      <c r="Y46" s="70" t="n">
        <v>51.52</v>
      </c>
      <c r="Z46" s="68" t="n">
        <v>21.055</v>
      </c>
      <c r="AA46" s="100" t="s">
        <v>39</v>
      </c>
      <c r="AB46" s="70" t="n">
        <v>22.39</v>
      </c>
      <c r="AC46" s="79"/>
      <c r="AD46" s="69"/>
      <c r="AE46" s="80"/>
    </row>
    <row r="47" customFormat="false" ht="52.1" hidden="false" customHeight="true" outlineLevel="0" collapsed="false">
      <c r="A47" s="73" t="s">
        <v>201</v>
      </c>
      <c r="B47" s="73" t="s">
        <v>202</v>
      </c>
      <c r="C47" s="113"/>
      <c r="D47" s="114"/>
      <c r="E47" s="114" t="s">
        <v>203</v>
      </c>
      <c r="F47" s="116" t="n">
        <v>44207</v>
      </c>
      <c r="G47" s="76" t="s">
        <v>52</v>
      </c>
      <c r="H47" s="103" t="str">
        <f aca="false">"&lt;"&amp;ROUND(RIGHT(H46,LEN(H46)-1)*81/1000,2)&amp;" ppb"</f>
        <v>&lt;1.27 ppb</v>
      </c>
      <c r="I47" s="69"/>
      <c r="J47" s="70"/>
      <c r="K47" s="103" t="str">
        <f aca="false">ROUND(K46*81/1000,2)&amp;" ppb"</f>
        <v>1.33 ppb</v>
      </c>
      <c r="L47" s="69" t="s">
        <v>39</v>
      </c>
      <c r="M47" s="104" t="str">
        <f aca="false">ROUND(M46*81/1000,2)&amp;" ppb"</f>
        <v>0.67 ppb</v>
      </c>
      <c r="N47" s="103" t="str">
        <f aca="false">"&lt;"&amp;ROUND(RIGHT(N46,LEN(N46)-1)*246/1000,2)&amp;" ppb"</f>
        <v>&lt;0.28 ppb</v>
      </c>
      <c r="O47" s="69"/>
      <c r="P47" s="106"/>
      <c r="Q47" s="103" t="str">
        <f aca="false">"&lt;"&amp;ROUND(RIGHT(Q46,LEN(Q46)-1)*246/1000,2)&amp;" ppb"</f>
        <v>&lt;3.69 ppb</v>
      </c>
      <c r="R47" s="69"/>
      <c r="S47" s="70"/>
      <c r="T47" s="103" t="str">
        <f aca="false">"&lt;"&amp;ROUND(RIGHT(T46,LEN(T46)-1)*246/1000,2)&amp;" ppb"</f>
        <v>&lt;7.85 ppb</v>
      </c>
      <c r="U47" s="69"/>
      <c r="V47" s="70"/>
      <c r="W47" s="68"/>
      <c r="X47" s="69"/>
      <c r="Y47" s="70"/>
      <c r="Z47" s="103" t="str">
        <f aca="false">ROUND(Z46*81/1000,2)&amp;" ppb"</f>
        <v>1.71 ppb</v>
      </c>
      <c r="AA47" s="69" t="s">
        <v>39</v>
      </c>
      <c r="AB47" s="104" t="str">
        <f aca="false">ROUND(AB46*81/1000,2)&amp;" ppb"</f>
        <v>1.81 ppb</v>
      </c>
      <c r="AC47" s="77"/>
      <c r="AD47" s="69"/>
      <c r="AE47" s="78"/>
    </row>
    <row r="48" customFormat="false" ht="34.3" hidden="false" customHeight="true" outlineLevel="0" collapsed="false">
      <c r="A48" s="132" t="s">
        <v>204</v>
      </c>
      <c r="B48" s="25" t="s">
        <v>205</v>
      </c>
      <c r="C48" s="26" t="s">
        <v>206</v>
      </c>
      <c r="D48" s="27" t="n">
        <v>13.557</v>
      </c>
      <c r="E48" s="28" t="n">
        <v>220204</v>
      </c>
      <c r="F48" s="133" t="n">
        <v>44596</v>
      </c>
      <c r="G48" s="12" t="s">
        <v>207</v>
      </c>
      <c r="H48" s="134"/>
      <c r="I48" s="135" t="s">
        <v>27</v>
      </c>
      <c r="J48" s="136"/>
      <c r="K48" s="134"/>
      <c r="L48" s="135" t="s">
        <v>28</v>
      </c>
      <c r="M48" s="136"/>
      <c r="N48" s="134"/>
      <c r="O48" s="135" t="s">
        <v>29</v>
      </c>
      <c r="P48" s="136"/>
      <c r="Q48" s="134"/>
      <c r="R48" s="135" t="s">
        <v>30</v>
      </c>
      <c r="S48" s="136"/>
      <c r="T48" s="137"/>
      <c r="U48" s="135" t="s">
        <v>192</v>
      </c>
      <c r="V48" s="136"/>
      <c r="W48" s="134"/>
      <c r="X48" s="135" t="s">
        <v>32</v>
      </c>
      <c r="Y48" s="136"/>
      <c r="Z48" s="134"/>
      <c r="AA48" s="135" t="s">
        <v>190</v>
      </c>
      <c r="AB48" s="136"/>
      <c r="AC48" s="138" t="s">
        <v>34</v>
      </c>
      <c r="AD48" s="138"/>
      <c r="AE48" s="138"/>
    </row>
    <row r="49" customFormat="false" ht="29.05" hidden="false" customHeight="true" outlineLevel="0" collapsed="false">
      <c r="A49" s="117" t="s">
        <v>208</v>
      </c>
      <c r="B49" s="117"/>
      <c r="C49" s="117"/>
      <c r="D49" s="117"/>
      <c r="E49" s="117"/>
      <c r="F49" s="139" t="n">
        <v>44610</v>
      </c>
      <c r="G49" s="12" t="s">
        <v>84</v>
      </c>
      <c r="H49" s="34" t="n">
        <v>465.5</v>
      </c>
      <c r="I49" s="33" t="s">
        <v>39</v>
      </c>
      <c r="J49" s="35" t="n">
        <v>47.48</v>
      </c>
      <c r="K49" s="34" t="n">
        <v>166.9</v>
      </c>
      <c r="L49" s="33" t="s">
        <v>39</v>
      </c>
      <c r="M49" s="35" t="n">
        <v>225.4</v>
      </c>
      <c r="N49" s="34" t="n">
        <v>4.382</v>
      </c>
      <c r="O49" s="33" t="s">
        <v>39</v>
      </c>
      <c r="P49" s="35" t="n">
        <v>8.565</v>
      </c>
      <c r="Q49" s="34" t="n">
        <v>114.5</v>
      </c>
      <c r="R49" s="33" t="s">
        <v>39</v>
      </c>
      <c r="S49" s="35" t="n">
        <v>37.57</v>
      </c>
      <c r="T49" s="34" t="n">
        <v>499650</v>
      </c>
      <c r="U49" s="33" t="s">
        <v>39</v>
      </c>
      <c r="V49" s="35" t="n">
        <v>27610</v>
      </c>
      <c r="W49" s="34" t="n">
        <v>183.05</v>
      </c>
      <c r="X49" s="93" t="s">
        <v>39</v>
      </c>
      <c r="Y49" s="35" t="n">
        <v>118.9</v>
      </c>
      <c r="Z49" s="34" t="s">
        <v>209</v>
      </c>
      <c r="AA49" s="33"/>
      <c r="AB49" s="35"/>
      <c r="AC49" s="36"/>
      <c r="AD49" s="36"/>
      <c r="AE49" s="36"/>
    </row>
    <row r="50" customFormat="false" ht="28.4" hidden="false" customHeight="true" outlineLevel="0" collapsed="false">
      <c r="A50" s="117"/>
      <c r="B50" s="117"/>
      <c r="C50" s="117"/>
      <c r="D50" s="117"/>
      <c r="E50" s="117"/>
      <c r="F50" s="139"/>
      <c r="G50" s="12" t="s">
        <v>52</v>
      </c>
      <c r="H50" s="96" t="str">
        <f aca="false">ROUND(H49*81/1000,2)&amp;" ppb"</f>
        <v>37.71 ppb</v>
      </c>
      <c r="I50" s="33" t="s">
        <v>39</v>
      </c>
      <c r="J50" s="97" t="str">
        <f aca="false">ROUND(J49*81/1000,2)&amp;" ppb"</f>
        <v>3.85 ppb</v>
      </c>
      <c r="K50" s="96" t="str">
        <f aca="false">ROUND(K49*81/1000,2)&amp;" ppb"</f>
        <v>13.52 ppb</v>
      </c>
      <c r="L50" s="33" t="s">
        <v>39</v>
      </c>
      <c r="M50" s="97" t="str">
        <f aca="false">ROUND(M49*81/1000,2)&amp;" ppb"</f>
        <v>18.26 ppb</v>
      </c>
      <c r="N50" s="96" t="str">
        <f aca="false">ROUND(N49*1760/1000,2)&amp;" ppb"</f>
        <v>7.71 ppb</v>
      </c>
      <c r="O50" s="33" t="s">
        <v>39</v>
      </c>
      <c r="P50" s="97" t="str">
        <f aca="false">ROUND(P49*1760/1000,2)&amp;" ppb"</f>
        <v>15.07 ppb</v>
      </c>
      <c r="Q50" s="96" t="str">
        <f aca="false">ROUND(Q49*246/1000,2)&amp;" ppb"</f>
        <v>28.17 ppb</v>
      </c>
      <c r="R50" s="33" t="s">
        <v>39</v>
      </c>
      <c r="S50" s="97" t="str">
        <f aca="false">ROUND(S49*246/1000,2)&amp;" ppb"</f>
        <v>9.24 ppb</v>
      </c>
      <c r="T50" s="96" t="str">
        <f aca="false">ROUND(T49*32300/1000000,2)&amp;" ppm"</f>
        <v>16138.7 ppm</v>
      </c>
      <c r="U50" s="33" t="s">
        <v>39</v>
      </c>
      <c r="V50" s="97" t="str">
        <f aca="false">ROUND(V49*32300/1000000,2)&amp;" ppm"</f>
        <v>891.8 ppm</v>
      </c>
      <c r="W50" s="40"/>
      <c r="X50" s="33"/>
      <c r="Y50" s="41"/>
      <c r="Z50" s="40"/>
      <c r="AA50" s="33"/>
      <c r="AB50" s="41"/>
      <c r="AC50" s="42"/>
      <c r="AD50" s="33"/>
      <c r="AE50" s="43"/>
    </row>
    <row r="51" customFormat="false" ht="30" hidden="false" customHeight="true" outlineLevel="0" collapsed="false">
      <c r="A51" s="117"/>
      <c r="B51" s="117" t="s">
        <v>210</v>
      </c>
      <c r="C51" s="117"/>
      <c r="D51" s="117"/>
      <c r="E51" s="117"/>
      <c r="F51" s="139"/>
      <c r="G51" s="140" t="s">
        <v>207</v>
      </c>
      <c r="H51" s="141" t="s">
        <v>211</v>
      </c>
      <c r="I51" s="141"/>
      <c r="J51" s="141"/>
      <c r="K51" s="134"/>
      <c r="L51" s="135" t="s">
        <v>212</v>
      </c>
      <c r="M51" s="136"/>
      <c r="N51" s="142"/>
      <c r="O51" s="135" t="s">
        <v>213</v>
      </c>
      <c r="P51" s="143"/>
      <c r="Q51" s="142"/>
      <c r="R51" s="135" t="s">
        <v>214</v>
      </c>
      <c r="S51" s="143"/>
      <c r="T51" s="137"/>
      <c r="U51" s="135"/>
      <c r="V51" s="144"/>
      <c r="W51" s="137"/>
      <c r="X51" s="135"/>
      <c r="Y51" s="144"/>
      <c r="Z51" s="137"/>
      <c r="AA51" s="135"/>
      <c r="AB51" s="144"/>
      <c r="AC51" s="134"/>
      <c r="AD51" s="135"/>
      <c r="AE51" s="136"/>
    </row>
    <row r="52" customFormat="false" ht="27.6" hidden="false" customHeight="true" outlineLevel="0" collapsed="false">
      <c r="A52" s="145"/>
      <c r="B52" s="117"/>
      <c r="C52" s="117"/>
      <c r="D52" s="117"/>
      <c r="E52" s="117"/>
      <c r="F52" s="139"/>
      <c r="G52" s="12" t="s">
        <v>84</v>
      </c>
      <c r="H52" s="34" t="n">
        <v>642.91</v>
      </c>
      <c r="I52" s="93" t="s">
        <v>39</v>
      </c>
      <c r="J52" s="35" t="n">
        <v>981.5</v>
      </c>
      <c r="K52" s="146" t="s">
        <v>215</v>
      </c>
      <c r="L52" s="93"/>
      <c r="M52" s="35"/>
      <c r="N52" s="34" t="s">
        <v>216</v>
      </c>
      <c r="O52" s="93"/>
      <c r="P52" s="35"/>
      <c r="Q52" s="34" t="s">
        <v>217</v>
      </c>
      <c r="R52" s="93"/>
      <c r="S52" s="35"/>
      <c r="T52" s="34"/>
      <c r="U52" s="93"/>
      <c r="V52" s="35"/>
      <c r="W52" s="40"/>
      <c r="X52" s="33"/>
      <c r="Y52" s="35"/>
      <c r="Z52" s="42"/>
      <c r="AA52" s="42"/>
      <c r="AB52" s="42"/>
      <c r="AC52" s="40"/>
      <c r="AD52" s="33"/>
      <c r="AE52" s="35"/>
    </row>
    <row r="53" customFormat="false" ht="29.2" hidden="false" customHeight="true" outlineLevel="0" collapsed="false">
      <c r="A53" s="147"/>
      <c r="B53" s="147"/>
      <c r="C53" s="37"/>
      <c r="D53" s="37"/>
      <c r="E53" s="37"/>
      <c r="F53" s="148"/>
      <c r="G53" s="12" t="s">
        <v>52</v>
      </c>
      <c r="H53" s="96" t="str">
        <f aca="false">ROUND(H52*81/1000,2)&amp;" ppb"</f>
        <v>52.08 ppb</v>
      </c>
      <c r="I53" s="33" t="s">
        <v>39</v>
      </c>
      <c r="J53" s="97" t="str">
        <f aca="false">ROUND(J52*81/1000,2)&amp;" ppb"</f>
        <v>79.5 ppb</v>
      </c>
      <c r="K53" s="40"/>
      <c r="L53" s="93"/>
      <c r="M53" s="41"/>
      <c r="N53" s="34"/>
      <c r="O53" s="33"/>
      <c r="P53" s="35"/>
      <c r="Q53" s="96" t="str">
        <f aca="false">"&lt;"&amp;ROUND(RIGHT(Q52,LEN(Q52)-1)*246/1000,2)&amp;" ppb"</f>
        <v>&lt;47.85 ppb</v>
      </c>
      <c r="R53" s="33"/>
      <c r="S53" s="97"/>
      <c r="T53" s="34"/>
      <c r="U53" s="33"/>
      <c r="V53" s="41"/>
      <c r="W53" s="34"/>
      <c r="X53" s="33"/>
      <c r="Y53" s="41"/>
      <c r="Z53" s="42"/>
      <c r="AA53" s="41"/>
      <c r="AB53" s="41"/>
      <c r="AC53" s="40"/>
      <c r="AD53" s="33"/>
      <c r="AE53" s="41"/>
    </row>
    <row r="54" customFormat="false" ht="34.3" hidden="false" customHeight="true" outlineLevel="0" collapsed="false">
      <c r="A54" s="149" t="s">
        <v>218</v>
      </c>
      <c r="B54" s="63" t="s">
        <v>205</v>
      </c>
      <c r="C54" s="64" t="s">
        <v>219</v>
      </c>
      <c r="D54" s="65" t="n">
        <v>13.763</v>
      </c>
      <c r="E54" s="66" t="n">
        <v>220218</v>
      </c>
      <c r="F54" s="67" t="n">
        <v>44610</v>
      </c>
      <c r="G54" s="76" t="s">
        <v>207</v>
      </c>
      <c r="H54" s="134"/>
      <c r="I54" s="135" t="s">
        <v>27</v>
      </c>
      <c r="J54" s="136"/>
      <c r="K54" s="134"/>
      <c r="L54" s="135" t="s">
        <v>28</v>
      </c>
      <c r="M54" s="136"/>
      <c r="N54" s="134"/>
      <c r="O54" s="135" t="s">
        <v>29</v>
      </c>
      <c r="P54" s="136"/>
      <c r="Q54" s="134"/>
      <c r="R54" s="135" t="s">
        <v>30</v>
      </c>
      <c r="S54" s="136"/>
      <c r="T54" s="137"/>
      <c r="U54" s="135" t="s">
        <v>192</v>
      </c>
      <c r="V54" s="136"/>
      <c r="W54" s="134"/>
      <c r="X54" s="135" t="s">
        <v>32</v>
      </c>
      <c r="Y54" s="136"/>
      <c r="Z54" s="134"/>
      <c r="AA54" s="135" t="s">
        <v>190</v>
      </c>
      <c r="AB54" s="136"/>
      <c r="AC54" s="138" t="s">
        <v>34</v>
      </c>
      <c r="AD54" s="138"/>
      <c r="AE54" s="138"/>
    </row>
    <row r="55" customFormat="false" ht="29.05" hidden="false" customHeight="true" outlineLevel="0" collapsed="false">
      <c r="A55" s="150" t="s">
        <v>220</v>
      </c>
      <c r="B55" s="150" t="s">
        <v>221</v>
      </c>
      <c r="C55" s="150"/>
      <c r="D55" s="150"/>
      <c r="E55" s="150"/>
      <c r="F55" s="151" t="n">
        <v>44624</v>
      </c>
      <c r="G55" s="76" t="s">
        <v>84</v>
      </c>
      <c r="H55" s="68" t="s">
        <v>222</v>
      </c>
      <c r="I55" s="69"/>
      <c r="J55" s="70"/>
      <c r="K55" s="68" t="s">
        <v>223</v>
      </c>
      <c r="L55" s="69"/>
      <c r="M55" s="70"/>
      <c r="N55" s="68" t="s">
        <v>224</v>
      </c>
      <c r="O55" s="69"/>
      <c r="P55" s="70"/>
      <c r="Q55" s="68" t="n">
        <v>99.75</v>
      </c>
      <c r="R55" s="69" t="s">
        <v>39</v>
      </c>
      <c r="S55" s="70" t="n">
        <v>20.06</v>
      </c>
      <c r="T55" s="68" t="n">
        <v>26256</v>
      </c>
      <c r="U55" s="69" t="s">
        <v>39</v>
      </c>
      <c r="V55" s="70" t="n">
        <v>2653</v>
      </c>
      <c r="W55" s="68" t="s">
        <v>225</v>
      </c>
      <c r="X55" s="71"/>
      <c r="Y55" s="70"/>
      <c r="Z55" s="68" t="s">
        <v>226</v>
      </c>
      <c r="AA55" s="69"/>
      <c r="AB55" s="70"/>
      <c r="AC55" s="72"/>
      <c r="AD55" s="72"/>
      <c r="AE55" s="72"/>
    </row>
    <row r="56" customFormat="false" ht="28.4" hidden="false" customHeight="true" outlineLevel="0" collapsed="false">
      <c r="A56" s="150"/>
      <c r="B56" s="150"/>
      <c r="C56" s="150"/>
      <c r="D56" s="150"/>
      <c r="E56" s="150"/>
      <c r="F56" s="151"/>
      <c r="G56" s="76" t="s">
        <v>52</v>
      </c>
      <c r="H56" s="103" t="str">
        <f aca="false">"&lt;"&amp;ROUND(RIGHT(H55,LEN(H55)-1)*81/1000,2)&amp;" ppb"</f>
        <v>&lt;2.69 ppb</v>
      </c>
      <c r="I56" s="69"/>
      <c r="J56" s="104"/>
      <c r="K56" s="103" t="str">
        <f aca="false">"&lt;"&amp;ROUND(RIGHT(K55,LEN(K55)-1)*81/1000,2)&amp;" ppb"</f>
        <v>&lt;16.61 ppb</v>
      </c>
      <c r="L56" s="69"/>
      <c r="M56" s="104"/>
      <c r="N56" s="103" t="str">
        <f aca="false">"&lt;"&amp;ROUND(RIGHT(N55,LEN(N55)-1)*1760/1000,2)&amp;" ppb"</f>
        <v>&lt;9.47 ppb</v>
      </c>
      <c r="O56" s="69"/>
      <c r="P56" s="104"/>
      <c r="Q56" s="103" t="str">
        <f aca="false">ROUND(Q55*246/1000,2)&amp;" ppb"</f>
        <v>24.54 ppb</v>
      </c>
      <c r="R56" s="69" t="s">
        <v>39</v>
      </c>
      <c r="S56" s="104" t="str">
        <f aca="false">ROUND(S55*246/1000,2)&amp;" ppb"</f>
        <v>4.93 ppb</v>
      </c>
      <c r="T56" s="103" t="str">
        <f aca="false">ROUND(T55*32300/1000000,2)&amp;" ppm"</f>
        <v>848.07 ppm</v>
      </c>
      <c r="U56" s="69" t="s">
        <v>39</v>
      </c>
      <c r="V56" s="104" t="str">
        <f aca="false">ROUND(V55*32300/1000000,2)&amp;" ppm"</f>
        <v>85.69 ppm</v>
      </c>
      <c r="W56" s="77"/>
      <c r="X56" s="69"/>
      <c r="Y56" s="78"/>
      <c r="Z56" s="77"/>
      <c r="AA56" s="69"/>
      <c r="AB56" s="78"/>
      <c r="AC56" s="79"/>
      <c r="AD56" s="69"/>
      <c r="AE56" s="80"/>
    </row>
    <row r="57" customFormat="false" ht="30" hidden="false" customHeight="true" outlineLevel="0" collapsed="false">
      <c r="A57" s="150"/>
      <c r="B57" s="150" t="s">
        <v>210</v>
      </c>
      <c r="C57" s="150"/>
      <c r="D57" s="150"/>
      <c r="E57" s="150"/>
      <c r="F57" s="151"/>
      <c r="G57" s="152" t="s">
        <v>207</v>
      </c>
      <c r="H57" s="141" t="s">
        <v>211</v>
      </c>
      <c r="I57" s="141"/>
      <c r="J57" s="141"/>
      <c r="K57" s="134"/>
      <c r="L57" s="135" t="s">
        <v>212</v>
      </c>
      <c r="M57" s="136"/>
      <c r="N57" s="142"/>
      <c r="O57" s="135" t="s">
        <v>213</v>
      </c>
      <c r="P57" s="143"/>
      <c r="Q57" s="142"/>
      <c r="R57" s="135" t="s">
        <v>214</v>
      </c>
      <c r="S57" s="143"/>
      <c r="T57" s="137"/>
      <c r="U57" s="135"/>
      <c r="V57" s="144"/>
      <c r="W57" s="137"/>
      <c r="X57" s="135"/>
      <c r="Y57" s="144"/>
      <c r="Z57" s="137"/>
      <c r="AA57" s="135"/>
      <c r="AB57" s="144"/>
      <c r="AC57" s="134"/>
      <c r="AD57" s="135"/>
      <c r="AE57" s="136"/>
    </row>
    <row r="58" customFormat="false" ht="27.6" hidden="false" customHeight="true" outlineLevel="0" collapsed="false">
      <c r="A58" s="153"/>
      <c r="B58" s="150"/>
      <c r="C58" s="150"/>
      <c r="D58" s="150"/>
      <c r="E58" s="150"/>
      <c r="F58" s="151"/>
      <c r="G58" s="76" t="s">
        <v>84</v>
      </c>
      <c r="H58" s="68" t="s">
        <v>227</v>
      </c>
      <c r="I58" s="71"/>
      <c r="J58" s="154"/>
      <c r="K58" s="155" t="s">
        <v>228</v>
      </c>
      <c r="L58" s="71"/>
      <c r="M58" s="70"/>
      <c r="N58" s="68" t="s">
        <v>229</v>
      </c>
      <c r="O58" s="71"/>
      <c r="P58" s="70"/>
      <c r="Q58" s="68" t="n">
        <v>50.23</v>
      </c>
      <c r="R58" s="71" t="s">
        <v>39</v>
      </c>
      <c r="S58" s="70" t="n">
        <v>46.65</v>
      </c>
      <c r="T58" s="68"/>
      <c r="U58" s="71"/>
      <c r="V58" s="70"/>
      <c r="W58" s="77"/>
      <c r="X58" s="69"/>
      <c r="Y58" s="70"/>
      <c r="Z58" s="79"/>
      <c r="AA58" s="79"/>
      <c r="AB58" s="79"/>
      <c r="AC58" s="77"/>
      <c r="AD58" s="69"/>
      <c r="AE58" s="70"/>
    </row>
    <row r="59" customFormat="false" ht="29.2" hidden="false" customHeight="true" outlineLevel="0" collapsed="false">
      <c r="A59" s="156"/>
      <c r="B59" s="156"/>
      <c r="C59" s="73"/>
      <c r="D59" s="73"/>
      <c r="E59" s="73"/>
      <c r="F59" s="75"/>
      <c r="G59" s="76" t="s">
        <v>52</v>
      </c>
      <c r="H59" s="103" t="str">
        <f aca="false">"&lt;"&amp;ROUND(RIGHT(H58,LEN(H58)-1)*81/1000,2)&amp;" ppb"</f>
        <v>&lt;44.4 ppb</v>
      </c>
      <c r="I59" s="69"/>
      <c r="J59" s="104"/>
      <c r="K59" s="77"/>
      <c r="L59" s="71"/>
      <c r="M59" s="78"/>
      <c r="N59" s="68"/>
      <c r="O59" s="69"/>
      <c r="P59" s="70"/>
      <c r="Q59" s="103" t="str">
        <f aca="false">ROUND(Q58*246/1000,2)&amp;" ppb"</f>
        <v>12.36 ppb</v>
      </c>
      <c r="R59" s="69" t="s">
        <v>39</v>
      </c>
      <c r="S59" s="104" t="str">
        <f aca="false">ROUND(S58*246/1000,2)&amp;" ppb"</f>
        <v>11.48 ppb</v>
      </c>
      <c r="T59" s="68"/>
      <c r="U59" s="69"/>
      <c r="V59" s="78"/>
      <c r="W59" s="68"/>
      <c r="X59" s="69"/>
      <c r="Y59" s="78"/>
      <c r="Z59" s="79"/>
      <c r="AA59" s="78"/>
      <c r="AB59" s="78"/>
      <c r="AC59" s="77"/>
      <c r="AD59" s="69"/>
      <c r="AE59" s="78"/>
    </row>
    <row r="60" customFormat="false" ht="34.3" hidden="false" customHeight="true" outlineLevel="0" collapsed="false">
      <c r="A60" s="132" t="s">
        <v>230</v>
      </c>
      <c r="B60" s="25" t="s">
        <v>205</v>
      </c>
      <c r="C60" s="26" t="s">
        <v>231</v>
      </c>
      <c r="D60" s="27" t="n">
        <v>6.89</v>
      </c>
      <c r="E60" s="28" t="n">
        <v>220401</v>
      </c>
      <c r="F60" s="133" t="n">
        <v>44652</v>
      </c>
      <c r="G60" s="12" t="s">
        <v>207</v>
      </c>
      <c r="H60" s="134"/>
      <c r="I60" s="135" t="s">
        <v>27</v>
      </c>
      <c r="J60" s="136"/>
      <c r="K60" s="134"/>
      <c r="L60" s="135" t="s">
        <v>28</v>
      </c>
      <c r="M60" s="136"/>
      <c r="N60" s="134"/>
      <c r="O60" s="135" t="s">
        <v>29</v>
      </c>
      <c r="P60" s="136"/>
      <c r="Q60" s="134"/>
      <c r="R60" s="135" t="s">
        <v>30</v>
      </c>
      <c r="S60" s="136"/>
      <c r="T60" s="137"/>
      <c r="U60" s="135" t="s">
        <v>192</v>
      </c>
      <c r="V60" s="136"/>
      <c r="W60" s="134"/>
      <c r="X60" s="135" t="s">
        <v>32</v>
      </c>
      <c r="Y60" s="136"/>
      <c r="Z60" s="134"/>
      <c r="AA60" s="135" t="s">
        <v>190</v>
      </c>
      <c r="AB60" s="136"/>
      <c r="AC60" s="138" t="s">
        <v>34</v>
      </c>
      <c r="AD60" s="138"/>
      <c r="AE60" s="138"/>
    </row>
    <row r="61" customFormat="false" ht="29.05" hidden="false" customHeight="true" outlineLevel="0" collapsed="false">
      <c r="A61" s="117" t="s">
        <v>208</v>
      </c>
      <c r="B61" s="117"/>
      <c r="C61" s="117"/>
      <c r="D61" s="117"/>
      <c r="E61" s="117"/>
      <c r="F61" s="139" t="n">
        <v>44659</v>
      </c>
      <c r="G61" s="12" t="s">
        <v>84</v>
      </c>
      <c r="H61" s="34" t="n">
        <v>6867</v>
      </c>
      <c r="I61" s="33" t="s">
        <v>39</v>
      </c>
      <c r="J61" s="35" t="n">
        <v>232.4</v>
      </c>
      <c r="K61" s="34" t="n">
        <v>7455</v>
      </c>
      <c r="L61" s="33" t="s">
        <v>39</v>
      </c>
      <c r="M61" s="35" t="n">
        <v>543.1</v>
      </c>
      <c r="N61" s="34" t="n">
        <v>287.4</v>
      </c>
      <c r="O61" s="33" t="s">
        <v>39</v>
      </c>
      <c r="P61" s="35" t="n">
        <v>17.06</v>
      </c>
      <c r="Q61" s="34" t="n">
        <v>6201</v>
      </c>
      <c r="R61" s="33" t="s">
        <v>39</v>
      </c>
      <c r="S61" s="35" t="n">
        <v>255.6</v>
      </c>
      <c r="T61" s="34" t="n">
        <v>16764</v>
      </c>
      <c r="U61" s="33" t="s">
        <v>39</v>
      </c>
      <c r="V61" s="35" t="n">
        <v>2646</v>
      </c>
      <c r="W61" s="34" t="s">
        <v>232</v>
      </c>
      <c r="X61" s="93"/>
      <c r="Y61" s="35"/>
      <c r="Z61" s="34" t="s">
        <v>233</v>
      </c>
      <c r="AA61" s="33"/>
      <c r="AB61" s="35"/>
      <c r="AC61" s="36"/>
      <c r="AD61" s="36"/>
      <c r="AE61" s="36"/>
    </row>
    <row r="62" customFormat="false" ht="28.4" hidden="false" customHeight="true" outlineLevel="0" collapsed="false">
      <c r="A62" s="157"/>
      <c r="B62" s="117"/>
      <c r="C62" s="117"/>
      <c r="D62" s="117"/>
      <c r="E62" s="117"/>
      <c r="F62" s="139"/>
      <c r="G62" s="12" t="s">
        <v>52</v>
      </c>
      <c r="H62" s="96" t="str">
        <f aca="false">ROUND(H61*81/1000,2)&amp;" ppb"</f>
        <v>556.23 ppb</v>
      </c>
      <c r="I62" s="33" t="s">
        <v>39</v>
      </c>
      <c r="J62" s="97" t="str">
        <f aca="false">ROUND(J61*81/1000,2)&amp;" ppb"</f>
        <v>18.82 ppb</v>
      </c>
      <c r="K62" s="96" t="str">
        <f aca="false">ROUND(K61*81/1000,2)&amp;" ppb"</f>
        <v>603.86 ppb</v>
      </c>
      <c r="L62" s="33" t="s">
        <v>39</v>
      </c>
      <c r="M62" s="97" t="str">
        <f aca="false">ROUND(M61*81/1000,2)&amp;" ppb"</f>
        <v>43.99 ppb</v>
      </c>
      <c r="N62" s="96" t="str">
        <f aca="false">ROUND(N61*1760/1000,2)&amp;" ppb"</f>
        <v>505.82 ppb</v>
      </c>
      <c r="O62" s="33" t="s">
        <v>39</v>
      </c>
      <c r="P62" s="97" t="str">
        <f aca="false">ROUND(P61*1760/1000,2)&amp;" ppb"</f>
        <v>30.03 ppb</v>
      </c>
      <c r="Q62" s="96" t="str">
        <f aca="false">ROUND(Q61*246/1000,2)&amp;" ppb"</f>
        <v>1525.45 ppb</v>
      </c>
      <c r="R62" s="33" t="s">
        <v>39</v>
      </c>
      <c r="S62" s="97" t="str">
        <f aca="false">ROUND(S61*246/1000,2)&amp;" ppb"</f>
        <v>62.88 ppb</v>
      </c>
      <c r="T62" s="96" t="str">
        <f aca="false">ROUND(T61*32300/1000000,2)&amp;" ppm"</f>
        <v>541.48 ppm</v>
      </c>
      <c r="U62" s="33" t="s">
        <v>39</v>
      </c>
      <c r="V62" s="97" t="str">
        <f aca="false">ROUND(V61*32300/1000000,2)&amp;" ppm"</f>
        <v>85.47 ppm</v>
      </c>
      <c r="W62" s="40"/>
      <c r="X62" s="33"/>
      <c r="Y62" s="41"/>
      <c r="Z62" s="40"/>
      <c r="AA62" s="33"/>
      <c r="AB62" s="41"/>
      <c r="AC62" s="42"/>
      <c r="AD62" s="33"/>
      <c r="AE62" s="43"/>
    </row>
    <row r="63" customFormat="false" ht="30" hidden="false" customHeight="true" outlineLevel="0" collapsed="false">
      <c r="A63" s="158" t="s">
        <v>234</v>
      </c>
      <c r="B63" s="117" t="s">
        <v>210</v>
      </c>
      <c r="C63" s="117"/>
      <c r="D63" s="117"/>
      <c r="E63" s="117"/>
      <c r="F63" s="139"/>
      <c r="G63" s="140" t="s">
        <v>207</v>
      </c>
      <c r="H63" s="141" t="s">
        <v>211</v>
      </c>
      <c r="I63" s="141"/>
      <c r="J63" s="141"/>
      <c r="K63" s="134"/>
      <c r="L63" s="135" t="s">
        <v>212</v>
      </c>
      <c r="M63" s="136"/>
      <c r="N63" s="142"/>
      <c r="O63" s="135" t="s">
        <v>213</v>
      </c>
      <c r="P63" s="143"/>
      <c r="Q63" s="142"/>
      <c r="R63" s="135" t="s">
        <v>214</v>
      </c>
      <c r="S63" s="143"/>
      <c r="T63" s="137"/>
      <c r="U63" s="135"/>
      <c r="V63" s="144"/>
      <c r="W63" s="137"/>
      <c r="X63" s="135"/>
      <c r="Y63" s="144"/>
      <c r="Z63" s="137"/>
      <c r="AA63" s="135"/>
      <c r="AB63" s="144"/>
      <c r="AC63" s="134"/>
      <c r="AD63" s="135"/>
      <c r="AE63" s="136"/>
    </row>
    <row r="64" customFormat="false" ht="27.6" hidden="false" customHeight="true" outlineLevel="0" collapsed="false">
      <c r="A64" s="145"/>
      <c r="B64" s="117"/>
      <c r="C64" s="117"/>
      <c r="D64" s="117"/>
      <c r="E64" s="117"/>
      <c r="F64" s="139"/>
      <c r="G64" s="12" t="s">
        <v>84</v>
      </c>
      <c r="H64" s="34" t="n">
        <v>2764.2</v>
      </c>
      <c r="I64" s="93" t="s">
        <v>39</v>
      </c>
      <c r="J64" s="35" t="n">
        <v>884.5</v>
      </c>
      <c r="K64" s="146" t="n">
        <v>261.34</v>
      </c>
      <c r="L64" s="93" t="s">
        <v>39</v>
      </c>
      <c r="M64" s="35" t="n">
        <v>255.9</v>
      </c>
      <c r="N64" s="34" t="s">
        <v>235</v>
      </c>
      <c r="O64" s="93"/>
      <c r="P64" s="35"/>
      <c r="Q64" s="34" t="n">
        <v>5379</v>
      </c>
      <c r="R64" s="93" t="s">
        <v>39</v>
      </c>
      <c r="S64" s="35" t="n">
        <v>260.2</v>
      </c>
      <c r="T64" s="34"/>
      <c r="U64" s="93"/>
      <c r="V64" s="35"/>
      <c r="W64" s="40"/>
      <c r="X64" s="33"/>
      <c r="Y64" s="35"/>
      <c r="Z64" s="42"/>
      <c r="AA64" s="42"/>
      <c r="AB64" s="42"/>
      <c r="AC64" s="40"/>
      <c r="AD64" s="33"/>
      <c r="AE64" s="35"/>
    </row>
    <row r="65" customFormat="false" ht="29.2" hidden="false" customHeight="true" outlineLevel="0" collapsed="false">
      <c r="A65" s="147"/>
      <c r="B65" s="147"/>
      <c r="C65" s="37"/>
      <c r="D65" s="37"/>
      <c r="E65" s="37"/>
      <c r="F65" s="148"/>
      <c r="G65" s="12" t="s">
        <v>52</v>
      </c>
      <c r="H65" s="96" t="str">
        <f aca="false">ROUND(H64*81/1000,2)&amp;" ppb"</f>
        <v>223.9 ppb</v>
      </c>
      <c r="I65" s="33" t="s">
        <v>39</v>
      </c>
      <c r="J65" s="97" t="str">
        <f aca="false">ROUND(J64*81/1000,2)&amp;" ppb"</f>
        <v>71.64 ppb</v>
      </c>
      <c r="K65" s="40"/>
      <c r="L65" s="93"/>
      <c r="M65" s="41"/>
      <c r="N65" s="34"/>
      <c r="O65" s="33"/>
      <c r="P65" s="35"/>
      <c r="Q65" s="96" t="str">
        <f aca="false">ROUND(Q64*246/1000,2)&amp;" ppb"</f>
        <v>1323.23 ppb</v>
      </c>
      <c r="R65" s="33" t="s">
        <v>39</v>
      </c>
      <c r="S65" s="97" t="str">
        <f aca="false">ROUND(S64*246/1000,2)&amp;" ppb"</f>
        <v>64.01 ppb</v>
      </c>
      <c r="T65" s="34"/>
      <c r="U65" s="33"/>
      <c r="V65" s="41"/>
      <c r="W65" s="34"/>
      <c r="X65" s="33"/>
      <c r="Y65" s="41"/>
      <c r="Z65" s="42"/>
      <c r="AA65" s="41"/>
      <c r="AB65" s="41"/>
      <c r="AC65" s="40"/>
      <c r="AD65" s="33"/>
      <c r="AE65" s="41"/>
    </row>
    <row r="66" customFormat="false" ht="34.3" hidden="false" customHeight="true" outlineLevel="0" collapsed="false">
      <c r="A66" s="149" t="s">
        <v>236</v>
      </c>
      <c r="B66" s="63" t="s">
        <v>205</v>
      </c>
      <c r="C66" s="64" t="s">
        <v>237</v>
      </c>
      <c r="D66" s="65" t="n">
        <v>10.798</v>
      </c>
      <c r="E66" s="66" t="n">
        <v>220408</v>
      </c>
      <c r="F66" s="67" t="n">
        <v>44659</v>
      </c>
      <c r="G66" s="76" t="s">
        <v>207</v>
      </c>
      <c r="H66" s="134"/>
      <c r="I66" s="135" t="s">
        <v>27</v>
      </c>
      <c r="J66" s="136"/>
      <c r="K66" s="134"/>
      <c r="L66" s="135" t="s">
        <v>28</v>
      </c>
      <c r="M66" s="136"/>
      <c r="N66" s="134"/>
      <c r="O66" s="135" t="s">
        <v>29</v>
      </c>
      <c r="P66" s="136"/>
      <c r="Q66" s="134"/>
      <c r="R66" s="135" t="s">
        <v>30</v>
      </c>
      <c r="S66" s="136"/>
      <c r="T66" s="137"/>
      <c r="U66" s="135" t="s">
        <v>192</v>
      </c>
      <c r="V66" s="136"/>
      <c r="W66" s="134"/>
      <c r="X66" s="135" t="s">
        <v>32</v>
      </c>
      <c r="Y66" s="136"/>
      <c r="Z66" s="134"/>
      <c r="AA66" s="135" t="s">
        <v>190</v>
      </c>
      <c r="AB66" s="136"/>
      <c r="AC66" s="138" t="s">
        <v>34</v>
      </c>
      <c r="AD66" s="138"/>
      <c r="AE66" s="138"/>
    </row>
    <row r="67" customFormat="false" ht="29.05" hidden="false" customHeight="true" outlineLevel="0" collapsed="false">
      <c r="A67" s="150" t="s">
        <v>220</v>
      </c>
      <c r="B67" s="150" t="s">
        <v>221</v>
      </c>
      <c r="C67" s="150"/>
      <c r="D67" s="150"/>
      <c r="E67" s="150"/>
      <c r="F67" s="151" t="n">
        <v>44670</v>
      </c>
      <c r="G67" s="76" t="s">
        <v>84</v>
      </c>
      <c r="H67" s="68" t="n">
        <v>3005</v>
      </c>
      <c r="I67" s="69" t="s">
        <v>39</v>
      </c>
      <c r="J67" s="70" t="n">
        <v>107.9</v>
      </c>
      <c r="K67" s="68" t="n">
        <v>5538</v>
      </c>
      <c r="L67" s="69" t="s">
        <v>39</v>
      </c>
      <c r="M67" s="70" t="n">
        <v>376.3</v>
      </c>
      <c r="N67" s="68" t="n">
        <v>182.3</v>
      </c>
      <c r="O67" s="69" t="s">
        <v>39</v>
      </c>
      <c r="P67" s="70" t="n">
        <v>10.14</v>
      </c>
      <c r="Q67" s="68" t="n">
        <v>4350</v>
      </c>
      <c r="R67" s="69" t="s">
        <v>39</v>
      </c>
      <c r="S67" s="70" t="n">
        <v>169.6</v>
      </c>
      <c r="T67" s="68" t="n">
        <v>9237.8</v>
      </c>
      <c r="U67" s="69" t="s">
        <v>39</v>
      </c>
      <c r="V67" s="70" t="n">
        <v>1489</v>
      </c>
      <c r="W67" s="68" t="s">
        <v>238</v>
      </c>
      <c r="X67" s="71"/>
      <c r="Y67" s="70"/>
      <c r="Z67" s="68" t="s">
        <v>239</v>
      </c>
      <c r="AA67" s="69"/>
      <c r="AB67" s="70"/>
      <c r="AC67" s="72"/>
      <c r="AD67" s="72"/>
      <c r="AE67" s="72"/>
    </row>
    <row r="68" customFormat="false" ht="28.4" hidden="false" customHeight="true" outlineLevel="0" collapsed="false">
      <c r="A68" s="159"/>
      <c r="B68" s="150"/>
      <c r="C68" s="150"/>
      <c r="D68" s="150"/>
      <c r="E68" s="150"/>
      <c r="F68" s="151"/>
      <c r="G68" s="76" t="s">
        <v>52</v>
      </c>
      <c r="H68" s="103" t="str">
        <f aca="false">ROUND(H67*81/1000,2)&amp;" ppb"</f>
        <v>243.41 ppb</v>
      </c>
      <c r="I68" s="69" t="s">
        <v>39</v>
      </c>
      <c r="J68" s="104" t="str">
        <f aca="false">ROUND(J67*81/1000,2)&amp;" ppb"</f>
        <v>8.74 ppb</v>
      </c>
      <c r="K68" s="103" t="str">
        <f aca="false">ROUND(K67*81/1000,2)&amp;" ppb"</f>
        <v>448.58 ppb</v>
      </c>
      <c r="L68" s="69" t="s">
        <v>39</v>
      </c>
      <c r="M68" s="104" t="str">
        <f aca="false">ROUND(M67*81/1000,2)&amp;" ppb"</f>
        <v>30.48 ppb</v>
      </c>
      <c r="N68" s="103" t="str">
        <f aca="false">ROUND(N67*1760/1000,2)&amp;" ppb"</f>
        <v>320.85 ppb</v>
      </c>
      <c r="O68" s="69" t="s">
        <v>39</v>
      </c>
      <c r="P68" s="104" t="str">
        <f aca="false">ROUND(P67*1760/1000,2)&amp;" ppb"</f>
        <v>17.85 ppb</v>
      </c>
      <c r="Q68" s="103" t="str">
        <f aca="false">ROUND(Q67*246/1000,2)&amp;" ppb"</f>
        <v>1070.1 ppb</v>
      </c>
      <c r="R68" s="69" t="s">
        <v>39</v>
      </c>
      <c r="S68" s="104" t="str">
        <f aca="false">ROUND(S67*246/1000,2)&amp;" ppb"</f>
        <v>41.72 ppb</v>
      </c>
      <c r="T68" s="103" t="str">
        <f aca="false">ROUND(T67*32300/1000000,2)&amp;" ppm"</f>
        <v>298.38 ppm</v>
      </c>
      <c r="U68" s="69" t="s">
        <v>39</v>
      </c>
      <c r="V68" s="104" t="str">
        <f aca="false">ROUND(V67*32300/1000000,2)&amp;" ppm"</f>
        <v>48.09 ppm</v>
      </c>
      <c r="W68" s="77"/>
      <c r="X68" s="69"/>
      <c r="Y68" s="78"/>
      <c r="Z68" s="77"/>
      <c r="AA68" s="69"/>
      <c r="AB68" s="78"/>
      <c r="AC68" s="79"/>
      <c r="AD68" s="69"/>
      <c r="AE68" s="80"/>
    </row>
    <row r="69" customFormat="false" ht="30" hidden="false" customHeight="true" outlineLevel="0" collapsed="false">
      <c r="A69" s="159" t="s">
        <v>234</v>
      </c>
      <c r="B69" s="150" t="s">
        <v>210</v>
      </c>
      <c r="C69" s="150"/>
      <c r="D69" s="150"/>
      <c r="E69" s="150"/>
      <c r="F69" s="151"/>
      <c r="G69" s="152" t="s">
        <v>207</v>
      </c>
      <c r="H69" s="141" t="s">
        <v>211</v>
      </c>
      <c r="I69" s="141"/>
      <c r="J69" s="141"/>
      <c r="K69" s="134"/>
      <c r="L69" s="135" t="s">
        <v>212</v>
      </c>
      <c r="M69" s="136"/>
      <c r="N69" s="142"/>
      <c r="O69" s="135" t="s">
        <v>213</v>
      </c>
      <c r="P69" s="143"/>
      <c r="Q69" s="142"/>
      <c r="R69" s="135" t="s">
        <v>214</v>
      </c>
      <c r="S69" s="143"/>
      <c r="T69" s="137"/>
      <c r="U69" s="135"/>
      <c r="V69" s="144"/>
      <c r="W69" s="137"/>
      <c r="X69" s="135"/>
      <c r="Y69" s="144"/>
      <c r="Z69" s="137"/>
      <c r="AA69" s="135"/>
      <c r="AB69" s="144"/>
      <c r="AC69" s="134"/>
      <c r="AD69" s="135"/>
      <c r="AE69" s="136"/>
    </row>
    <row r="70" customFormat="false" ht="27.6" hidden="false" customHeight="true" outlineLevel="0" collapsed="false">
      <c r="A70" s="153"/>
      <c r="B70" s="150"/>
      <c r="C70" s="150"/>
      <c r="D70" s="150"/>
      <c r="E70" s="150"/>
      <c r="F70" s="151"/>
      <c r="G70" s="76" t="s">
        <v>84</v>
      </c>
      <c r="H70" s="68" t="n">
        <v>1950.1</v>
      </c>
      <c r="I70" s="71" t="s">
        <v>39</v>
      </c>
      <c r="J70" s="70" t="n">
        <v>629.5</v>
      </c>
      <c r="K70" s="68" t="s">
        <v>240</v>
      </c>
      <c r="L70" s="71"/>
      <c r="M70" s="70"/>
      <c r="N70" s="68" t="s">
        <v>241</v>
      </c>
      <c r="O70" s="71"/>
      <c r="P70" s="70"/>
      <c r="Q70" s="68" t="n">
        <v>2219</v>
      </c>
      <c r="R70" s="71" t="s">
        <v>39</v>
      </c>
      <c r="S70" s="70" t="n">
        <v>127.5</v>
      </c>
      <c r="T70" s="68"/>
      <c r="U70" s="71"/>
      <c r="V70" s="70"/>
      <c r="W70" s="77"/>
      <c r="X70" s="69"/>
      <c r="Y70" s="70"/>
      <c r="Z70" s="79"/>
      <c r="AA70" s="79"/>
      <c r="AB70" s="79"/>
      <c r="AC70" s="77"/>
      <c r="AD70" s="69"/>
      <c r="AE70" s="70"/>
    </row>
    <row r="71" customFormat="false" ht="29.2" hidden="false" customHeight="true" outlineLevel="0" collapsed="false">
      <c r="A71" s="156"/>
      <c r="B71" s="156"/>
      <c r="C71" s="73"/>
      <c r="D71" s="73"/>
      <c r="E71" s="73"/>
      <c r="F71" s="75"/>
      <c r="G71" s="76" t="s">
        <v>52</v>
      </c>
      <c r="H71" s="103" t="str">
        <f aca="false">ROUND(H70*81/1000,2)&amp;" ppb"</f>
        <v>157.96 ppb</v>
      </c>
      <c r="I71" s="69" t="s">
        <v>39</v>
      </c>
      <c r="J71" s="104" t="str">
        <f aca="false">ROUND(J70*81/1000,2)&amp;" ppb"</f>
        <v>50.99 ppb</v>
      </c>
      <c r="K71" s="77"/>
      <c r="L71" s="71"/>
      <c r="M71" s="78"/>
      <c r="N71" s="68"/>
      <c r="O71" s="69"/>
      <c r="P71" s="70"/>
      <c r="Q71" s="103" t="str">
        <f aca="false">ROUND(Q70*246/1000,2)&amp;" ppb"</f>
        <v>545.87 ppb</v>
      </c>
      <c r="R71" s="69" t="s">
        <v>39</v>
      </c>
      <c r="S71" s="104" t="str">
        <f aca="false">ROUND(S70*246/1000,2)&amp;" ppb"</f>
        <v>31.37 ppb</v>
      </c>
      <c r="T71" s="68"/>
      <c r="U71" s="69"/>
      <c r="V71" s="78"/>
      <c r="W71" s="68"/>
      <c r="X71" s="69"/>
      <c r="Y71" s="78"/>
      <c r="Z71" s="79"/>
      <c r="AA71" s="78"/>
      <c r="AB71" s="78"/>
      <c r="AC71" s="77"/>
      <c r="AD71" s="69"/>
      <c r="AE71" s="78"/>
    </row>
    <row r="72" customFormat="false" ht="34.3" hidden="false" customHeight="true" outlineLevel="0" collapsed="false">
      <c r="A72" s="132" t="s">
        <v>242</v>
      </c>
      <c r="B72" s="25" t="s">
        <v>243</v>
      </c>
      <c r="C72" s="26" t="s">
        <v>244</v>
      </c>
      <c r="D72" s="27" t="n">
        <v>12.735</v>
      </c>
      <c r="E72" s="28" t="n">
        <v>230531</v>
      </c>
      <c r="F72" s="133" t="n">
        <v>45077</v>
      </c>
      <c r="G72" s="12" t="s">
        <v>207</v>
      </c>
      <c r="H72" s="134"/>
      <c r="I72" s="135" t="s">
        <v>27</v>
      </c>
      <c r="J72" s="136"/>
      <c r="K72" s="134"/>
      <c r="L72" s="135" t="s">
        <v>28</v>
      </c>
      <c r="M72" s="136"/>
      <c r="N72" s="134"/>
      <c r="O72" s="135" t="s">
        <v>29</v>
      </c>
      <c r="P72" s="136"/>
      <c r="Q72" s="134"/>
      <c r="R72" s="135" t="s">
        <v>30</v>
      </c>
      <c r="S72" s="136"/>
      <c r="T72" s="137"/>
      <c r="U72" s="135" t="s">
        <v>192</v>
      </c>
      <c r="V72" s="136"/>
      <c r="W72" s="134"/>
      <c r="X72" s="135" t="s">
        <v>32</v>
      </c>
      <c r="Y72" s="136"/>
      <c r="Z72" s="134"/>
      <c r="AA72" s="135" t="s">
        <v>190</v>
      </c>
      <c r="AB72" s="136"/>
      <c r="AC72" s="138" t="s">
        <v>34</v>
      </c>
      <c r="AD72" s="138"/>
      <c r="AE72" s="138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5"/>
      <c r="DG72" s="105"/>
      <c r="DH72" s="105"/>
      <c r="DI72" s="105"/>
      <c r="DJ72" s="105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05"/>
      <c r="ER72" s="105"/>
      <c r="ES72" s="105"/>
      <c r="ET72" s="105"/>
      <c r="EU72" s="105"/>
      <c r="EV72" s="105"/>
      <c r="EW72" s="105"/>
      <c r="EX72" s="105"/>
      <c r="EY72" s="105"/>
      <c r="EZ72" s="105"/>
      <c r="FA72" s="105"/>
      <c r="FB72" s="105"/>
      <c r="FC72" s="105"/>
      <c r="FD72" s="105"/>
      <c r="FE72" s="10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05"/>
      <c r="GZ72" s="105"/>
      <c r="HA72" s="105"/>
      <c r="HB72" s="105"/>
      <c r="HC72" s="105"/>
      <c r="HD72" s="105"/>
      <c r="HE72" s="105"/>
      <c r="HF72" s="105"/>
      <c r="HG72" s="105"/>
      <c r="HH72" s="105"/>
      <c r="HI72" s="105"/>
      <c r="HJ72" s="105"/>
      <c r="HK72" s="105"/>
      <c r="HL72" s="105"/>
      <c r="HM72" s="105"/>
      <c r="HN72" s="105"/>
      <c r="HO72" s="105"/>
      <c r="HP72" s="105"/>
      <c r="HQ72" s="105"/>
      <c r="HR72" s="105"/>
      <c r="HS72" s="105"/>
      <c r="HT72" s="105"/>
      <c r="HU72" s="105"/>
      <c r="HV72" s="105"/>
      <c r="HW72" s="105"/>
      <c r="HX72" s="105"/>
      <c r="HY72" s="105"/>
      <c r="HZ72" s="105"/>
      <c r="IA72" s="105"/>
      <c r="IB72" s="105"/>
      <c r="IC72" s="105"/>
      <c r="ID72" s="105"/>
      <c r="IE72" s="105"/>
      <c r="IF72" s="105"/>
      <c r="IG72" s="105"/>
      <c r="IH72" s="105"/>
      <c r="II72" s="105"/>
      <c r="IJ72" s="105"/>
      <c r="IK72" s="105"/>
      <c r="IL72" s="105"/>
      <c r="IM72" s="105"/>
      <c r="IN72" s="105"/>
      <c r="IO72" s="105"/>
      <c r="IP72" s="105"/>
      <c r="IQ72" s="105"/>
      <c r="IR72" s="105"/>
      <c r="IS72" s="105"/>
      <c r="IT72" s="105"/>
      <c r="IU72" s="105"/>
      <c r="IV72" s="105"/>
    </row>
    <row r="73" customFormat="false" ht="29.05" hidden="false" customHeight="true" outlineLevel="0" collapsed="false">
      <c r="A73" s="117" t="s">
        <v>245</v>
      </c>
      <c r="B73" s="117"/>
      <c r="C73" s="117"/>
      <c r="D73" s="117"/>
      <c r="E73" s="117"/>
      <c r="F73" s="139" t="n">
        <v>45090</v>
      </c>
      <c r="G73" s="12" t="s">
        <v>84</v>
      </c>
      <c r="H73" s="34" t="n">
        <v>33.55</v>
      </c>
      <c r="I73" s="33" t="s">
        <v>39</v>
      </c>
      <c r="J73" s="35" t="n">
        <v>2.037</v>
      </c>
      <c r="K73" s="34" t="n">
        <v>101</v>
      </c>
      <c r="L73" s="33" t="s">
        <v>39</v>
      </c>
      <c r="M73" s="35" t="n">
        <v>24.59</v>
      </c>
      <c r="N73" s="34" t="n">
        <v>1.861</v>
      </c>
      <c r="O73" s="33" t="s">
        <v>39</v>
      </c>
      <c r="P73" s="35" t="n">
        <v>0.3594</v>
      </c>
      <c r="Q73" s="34" t="n">
        <v>53.87</v>
      </c>
      <c r="R73" s="33" t="s">
        <v>39</v>
      </c>
      <c r="S73" s="35" t="n">
        <v>3.075</v>
      </c>
      <c r="T73" s="34" t="n">
        <v>877.76</v>
      </c>
      <c r="U73" s="33" t="s">
        <v>39</v>
      </c>
      <c r="V73" s="35" t="n">
        <v>90.74</v>
      </c>
      <c r="W73" s="34" t="s">
        <v>246</v>
      </c>
      <c r="X73" s="93"/>
      <c r="Y73" s="35"/>
      <c r="Z73" s="34" t="s">
        <v>247</v>
      </c>
      <c r="AA73" s="33"/>
      <c r="AB73" s="35"/>
      <c r="AC73" s="36"/>
      <c r="AD73" s="36"/>
      <c r="AE73" s="36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05"/>
      <c r="ER73" s="105"/>
      <c r="ES73" s="105"/>
      <c r="ET73" s="105"/>
      <c r="EU73" s="105"/>
      <c r="EV73" s="105"/>
      <c r="EW73" s="105"/>
      <c r="EX73" s="105"/>
      <c r="EY73" s="105"/>
      <c r="EZ73" s="105"/>
      <c r="FA73" s="105"/>
      <c r="FB73" s="105"/>
      <c r="FC73" s="105"/>
      <c r="FD73" s="105"/>
      <c r="FE73" s="10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05"/>
      <c r="HA73" s="105"/>
      <c r="HB73" s="105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05"/>
      <c r="IT73" s="105"/>
      <c r="IU73" s="105"/>
      <c r="IV73" s="105"/>
    </row>
    <row r="74" customFormat="false" ht="28.4" hidden="false" customHeight="true" outlineLevel="0" collapsed="false">
      <c r="A74" s="160"/>
      <c r="B74" s="117"/>
      <c r="C74" s="117"/>
      <c r="D74" s="117"/>
      <c r="E74" s="117"/>
      <c r="F74" s="139"/>
      <c r="G74" s="12" t="s">
        <v>52</v>
      </c>
      <c r="H74" s="96" t="str">
        <f aca="false">ROUND(H73*81/1000,2)&amp;" ppb"</f>
        <v>2.72 ppb</v>
      </c>
      <c r="I74" s="33" t="s">
        <v>39</v>
      </c>
      <c r="J74" s="97" t="str">
        <f aca="false">ROUND(J73*81/1000,2)&amp;" ppb"</f>
        <v>0.16 ppb</v>
      </c>
      <c r="K74" s="96" t="str">
        <f aca="false">ROUND(K73*81/1000,2)&amp;" ppb"</f>
        <v>8.18 ppb</v>
      </c>
      <c r="L74" s="33" t="s">
        <v>39</v>
      </c>
      <c r="M74" s="97" t="str">
        <f aca="false">ROUND(M73*81/1000,2)&amp;" ppb"</f>
        <v>1.99 ppb</v>
      </c>
      <c r="N74" s="96" t="str">
        <f aca="false">ROUND(N73*1760/1000,2)&amp;" ppb"</f>
        <v>3.28 ppb</v>
      </c>
      <c r="O74" s="33" t="s">
        <v>39</v>
      </c>
      <c r="P74" s="97" t="str">
        <f aca="false">ROUND(P73*1760/1000,2)&amp;" ppb"</f>
        <v>0.63 ppb</v>
      </c>
      <c r="Q74" s="96" t="str">
        <f aca="false">ROUND(Q73*246/1000,2)&amp;" ppb"</f>
        <v>13.25 ppb</v>
      </c>
      <c r="R74" s="33" t="s">
        <v>39</v>
      </c>
      <c r="S74" s="97" t="str">
        <f aca="false">ROUND(S73*246/1000,2)&amp;" ppb"</f>
        <v>0.76 ppb</v>
      </c>
      <c r="T74" s="96" t="str">
        <f aca="false">ROUND(T73*32300/1000000,2)&amp;" ppm"</f>
        <v>28.35 ppm</v>
      </c>
      <c r="U74" s="33" t="s">
        <v>39</v>
      </c>
      <c r="V74" s="97" t="str">
        <f aca="false">ROUND(V73*32300/1000000,2)&amp;" ppm"</f>
        <v>2.93 ppm</v>
      </c>
      <c r="W74" s="40"/>
      <c r="X74" s="33"/>
      <c r="Y74" s="41"/>
      <c r="Z74" s="40"/>
      <c r="AA74" s="33"/>
      <c r="AB74" s="41"/>
      <c r="AC74" s="42"/>
      <c r="AD74" s="33"/>
      <c r="AE74" s="43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05"/>
      <c r="EU74" s="105"/>
      <c r="EV74" s="105"/>
      <c r="EW74" s="105"/>
      <c r="EX74" s="105"/>
      <c r="EY74" s="105"/>
      <c r="EZ74" s="105"/>
      <c r="FA74" s="105"/>
      <c r="FB74" s="105"/>
      <c r="FC74" s="105"/>
      <c r="FD74" s="105"/>
      <c r="FE74" s="10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05"/>
      <c r="GZ74" s="105"/>
      <c r="HA74" s="105"/>
      <c r="HB74" s="105"/>
      <c r="HC74" s="105"/>
      <c r="HD74" s="105"/>
      <c r="HE74" s="105"/>
      <c r="HF74" s="105"/>
      <c r="HG74" s="105"/>
      <c r="HH74" s="105"/>
      <c r="HI74" s="105"/>
      <c r="HJ74" s="105"/>
      <c r="HK74" s="105"/>
      <c r="HL74" s="105"/>
      <c r="HM74" s="105"/>
      <c r="HN74" s="105"/>
      <c r="HO74" s="105"/>
      <c r="HP74" s="105"/>
      <c r="HQ74" s="105"/>
      <c r="HR74" s="105"/>
      <c r="HS74" s="105"/>
      <c r="HT74" s="105"/>
      <c r="HU74" s="105"/>
      <c r="HV74" s="105"/>
      <c r="HW74" s="105"/>
      <c r="HX74" s="105"/>
      <c r="HY74" s="105"/>
      <c r="HZ74" s="105"/>
      <c r="IA74" s="105"/>
      <c r="IB74" s="105"/>
      <c r="IC74" s="105"/>
      <c r="ID74" s="105"/>
      <c r="IE74" s="105"/>
      <c r="IF74" s="105"/>
      <c r="IG74" s="105"/>
      <c r="IH74" s="105"/>
      <c r="II74" s="105"/>
      <c r="IJ74" s="105"/>
      <c r="IK74" s="105"/>
      <c r="IL74" s="105"/>
      <c r="IM74" s="105"/>
      <c r="IN74" s="105"/>
      <c r="IO74" s="105"/>
      <c r="IP74" s="105"/>
      <c r="IQ74" s="105"/>
      <c r="IR74" s="105"/>
      <c r="IS74" s="105"/>
      <c r="IT74" s="105"/>
      <c r="IU74" s="105"/>
      <c r="IV74" s="105"/>
    </row>
    <row r="75" customFormat="false" ht="30" hidden="false" customHeight="true" outlineLevel="0" collapsed="false">
      <c r="A75" s="158"/>
      <c r="B75" s="117" t="s">
        <v>210</v>
      </c>
      <c r="C75" s="117"/>
      <c r="D75" s="117"/>
      <c r="E75" s="117"/>
      <c r="F75" s="139"/>
      <c r="G75" s="140" t="s">
        <v>207</v>
      </c>
      <c r="H75" s="141" t="s">
        <v>211</v>
      </c>
      <c r="I75" s="141"/>
      <c r="J75" s="141"/>
      <c r="K75" s="134"/>
      <c r="L75" s="135" t="s">
        <v>212</v>
      </c>
      <c r="M75" s="136"/>
      <c r="N75" s="142"/>
      <c r="O75" s="135" t="s">
        <v>213</v>
      </c>
      <c r="P75" s="143"/>
      <c r="Q75" s="142"/>
      <c r="R75" s="135" t="s">
        <v>214</v>
      </c>
      <c r="S75" s="143"/>
      <c r="T75" s="137"/>
      <c r="U75" s="135"/>
      <c r="V75" s="144"/>
      <c r="W75" s="137"/>
      <c r="X75" s="135"/>
      <c r="Y75" s="144"/>
      <c r="Z75" s="137"/>
      <c r="AA75" s="135"/>
      <c r="AB75" s="144"/>
      <c r="AC75" s="134"/>
      <c r="AD75" s="135"/>
      <c r="AE75" s="136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  <c r="DL75" s="105"/>
      <c r="DM75" s="105"/>
      <c r="DN75" s="105"/>
      <c r="DO75" s="105"/>
      <c r="DP75" s="105"/>
      <c r="DQ75" s="105"/>
      <c r="DR75" s="105"/>
      <c r="DS75" s="105"/>
      <c r="DT75" s="105"/>
      <c r="DU75" s="105"/>
      <c r="DV75" s="105"/>
      <c r="DW75" s="105"/>
      <c r="DX75" s="105"/>
      <c r="DY75" s="105"/>
      <c r="DZ75" s="105"/>
      <c r="EA75" s="105"/>
      <c r="EB75" s="105"/>
      <c r="EC75" s="105"/>
      <c r="ED75" s="105"/>
      <c r="EE75" s="105"/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05"/>
      <c r="EU75" s="105"/>
      <c r="EV75" s="105"/>
      <c r="EW75" s="105"/>
      <c r="EX75" s="105"/>
      <c r="EY75" s="105"/>
      <c r="EZ75" s="105"/>
      <c r="FA75" s="105"/>
      <c r="FB75" s="105"/>
      <c r="FC75" s="105"/>
      <c r="FD75" s="105"/>
      <c r="FE75" s="105"/>
      <c r="FF75" s="105"/>
      <c r="FG75" s="105"/>
      <c r="FH75" s="105"/>
      <c r="FI75" s="105"/>
      <c r="FJ75" s="105"/>
      <c r="FK75" s="105"/>
      <c r="FL75" s="105"/>
      <c r="FM75" s="105"/>
      <c r="FN75" s="105"/>
      <c r="FO75" s="105"/>
      <c r="FP75" s="105"/>
      <c r="FQ75" s="105"/>
      <c r="FR75" s="105"/>
      <c r="FS75" s="105"/>
      <c r="FT75" s="105"/>
      <c r="FU75" s="105"/>
      <c r="FV75" s="105"/>
      <c r="FW75" s="105"/>
      <c r="FX75" s="105"/>
      <c r="FY75" s="105"/>
      <c r="FZ75" s="105"/>
      <c r="GA75" s="105"/>
      <c r="GB75" s="105"/>
      <c r="GC75" s="105"/>
      <c r="GD75" s="105"/>
      <c r="GE75" s="105"/>
      <c r="GF75" s="105"/>
      <c r="GG75" s="105"/>
      <c r="GH75" s="105"/>
      <c r="GI75" s="105"/>
      <c r="GJ75" s="105"/>
      <c r="GK75" s="105"/>
      <c r="GL75" s="105"/>
      <c r="GM75" s="105"/>
      <c r="GN75" s="105"/>
      <c r="GO75" s="105"/>
      <c r="GP75" s="105"/>
      <c r="GQ75" s="105"/>
      <c r="GR75" s="105"/>
      <c r="GS75" s="105"/>
      <c r="GT75" s="105"/>
      <c r="GU75" s="105"/>
      <c r="GV75" s="105"/>
      <c r="GW75" s="105"/>
      <c r="GX75" s="105"/>
      <c r="GY75" s="105"/>
      <c r="GZ75" s="105"/>
      <c r="HA75" s="105"/>
      <c r="HB75" s="105"/>
      <c r="HC75" s="105"/>
      <c r="HD75" s="105"/>
      <c r="HE75" s="105"/>
      <c r="HF75" s="105"/>
      <c r="HG75" s="105"/>
      <c r="HH75" s="105"/>
      <c r="HI75" s="105"/>
      <c r="HJ75" s="105"/>
      <c r="HK75" s="105"/>
      <c r="HL75" s="105"/>
      <c r="HM75" s="105"/>
      <c r="HN75" s="105"/>
      <c r="HO75" s="105"/>
      <c r="HP75" s="105"/>
      <c r="HQ75" s="105"/>
      <c r="HR75" s="105"/>
      <c r="HS75" s="105"/>
      <c r="HT75" s="105"/>
      <c r="HU75" s="105"/>
      <c r="HV75" s="105"/>
      <c r="HW75" s="105"/>
      <c r="HX75" s="105"/>
      <c r="HY75" s="105"/>
      <c r="HZ75" s="105"/>
      <c r="IA75" s="105"/>
      <c r="IB75" s="105"/>
      <c r="IC75" s="105"/>
      <c r="ID75" s="105"/>
      <c r="IE75" s="105"/>
      <c r="IF75" s="105"/>
      <c r="IG75" s="105"/>
      <c r="IH75" s="105"/>
      <c r="II75" s="105"/>
      <c r="IJ75" s="105"/>
      <c r="IK75" s="105"/>
      <c r="IL75" s="105"/>
      <c r="IM75" s="105"/>
      <c r="IN75" s="105"/>
      <c r="IO75" s="105"/>
      <c r="IP75" s="105"/>
      <c r="IQ75" s="105"/>
      <c r="IR75" s="105"/>
      <c r="IS75" s="105"/>
      <c r="IT75" s="105"/>
      <c r="IU75" s="105"/>
      <c r="IV75" s="105"/>
    </row>
    <row r="76" customFormat="false" ht="27.6" hidden="false" customHeight="true" outlineLevel="0" collapsed="false">
      <c r="A76" s="145"/>
      <c r="B76" s="117"/>
      <c r="C76" s="117"/>
      <c r="D76" s="117"/>
      <c r="E76" s="117"/>
      <c r="F76" s="139"/>
      <c r="G76" s="12" t="s">
        <v>84</v>
      </c>
      <c r="H76" s="34" t="n">
        <v>107.31</v>
      </c>
      <c r="I76" s="93" t="s">
        <v>39</v>
      </c>
      <c r="J76" s="35" t="n">
        <v>472.3</v>
      </c>
      <c r="K76" s="146" t="n">
        <v>6.4684</v>
      </c>
      <c r="L76" s="93" t="s">
        <v>39</v>
      </c>
      <c r="M76" s="35" t="n">
        <v>7.086</v>
      </c>
      <c r="N76" s="34" t="s">
        <v>248</v>
      </c>
      <c r="O76" s="93"/>
      <c r="P76" s="35"/>
      <c r="Q76" s="34" t="n">
        <v>50.54</v>
      </c>
      <c r="R76" s="93" t="s">
        <v>39</v>
      </c>
      <c r="S76" s="35" t="n">
        <v>3.961</v>
      </c>
      <c r="T76" s="34"/>
      <c r="U76" s="93"/>
      <c r="V76" s="35"/>
      <c r="W76" s="40"/>
      <c r="X76" s="33"/>
      <c r="Y76" s="35"/>
      <c r="Z76" s="42"/>
      <c r="AA76" s="42"/>
      <c r="AB76" s="42"/>
      <c r="AC76" s="40"/>
      <c r="AD76" s="33"/>
      <c r="AE76" s="35"/>
      <c r="BM76" s="105"/>
      <c r="BN76" s="105"/>
      <c r="BO76" s="105"/>
      <c r="BP76" s="105"/>
      <c r="BQ76" s="105"/>
      <c r="BR76" s="105"/>
      <c r="BS76" s="105"/>
      <c r="BT76" s="105"/>
      <c r="BU76" s="105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5"/>
      <c r="DE76" s="105"/>
      <c r="DF76" s="105"/>
      <c r="DG76" s="105"/>
      <c r="DH76" s="105"/>
      <c r="DI76" s="105"/>
      <c r="DJ76" s="105"/>
      <c r="DK76" s="105"/>
      <c r="DL76" s="105"/>
      <c r="DM76" s="105"/>
      <c r="DN76" s="105"/>
      <c r="DO76" s="105"/>
      <c r="DP76" s="105"/>
      <c r="DQ76" s="105"/>
      <c r="DR76" s="105"/>
      <c r="DS76" s="105"/>
      <c r="DT76" s="105"/>
      <c r="DU76" s="105"/>
      <c r="DV76" s="105"/>
      <c r="DW76" s="105"/>
      <c r="DX76" s="105"/>
      <c r="DY76" s="105"/>
      <c r="DZ76" s="105"/>
      <c r="EA76" s="105"/>
      <c r="EB76" s="105"/>
      <c r="EC76" s="105"/>
      <c r="ED76" s="105"/>
      <c r="EE76" s="105"/>
      <c r="EF76" s="105"/>
      <c r="EG76" s="105"/>
      <c r="EH76" s="105"/>
      <c r="EI76" s="105"/>
      <c r="EJ76" s="105"/>
      <c r="EK76" s="105"/>
      <c r="EL76" s="105"/>
      <c r="EM76" s="105"/>
      <c r="EN76" s="105"/>
      <c r="EO76" s="105"/>
      <c r="EP76" s="105"/>
      <c r="EQ76" s="105"/>
      <c r="ER76" s="105"/>
      <c r="ES76" s="105"/>
      <c r="ET76" s="105"/>
      <c r="EU76" s="105"/>
      <c r="EV76" s="105"/>
      <c r="EW76" s="105"/>
      <c r="EX76" s="105"/>
      <c r="EY76" s="105"/>
      <c r="EZ76" s="105"/>
      <c r="FA76" s="105"/>
      <c r="FB76" s="105"/>
      <c r="FC76" s="105"/>
      <c r="FD76" s="105"/>
      <c r="FE76" s="105"/>
      <c r="FF76" s="105"/>
      <c r="FG76" s="105"/>
      <c r="FH76" s="105"/>
      <c r="FI76" s="105"/>
      <c r="FJ76" s="105"/>
      <c r="FK76" s="105"/>
      <c r="FL76" s="105"/>
      <c r="FM76" s="105"/>
      <c r="FN76" s="105"/>
      <c r="FO76" s="105"/>
      <c r="FP76" s="105"/>
      <c r="FQ76" s="105"/>
      <c r="FR76" s="105"/>
      <c r="FS76" s="105"/>
      <c r="FT76" s="105"/>
      <c r="FU76" s="105"/>
      <c r="FV76" s="105"/>
      <c r="FW76" s="105"/>
      <c r="FX76" s="105"/>
      <c r="FY76" s="105"/>
      <c r="FZ76" s="105"/>
      <c r="GA76" s="105"/>
      <c r="GB76" s="105"/>
      <c r="GC76" s="105"/>
      <c r="GD76" s="105"/>
      <c r="GE76" s="105"/>
      <c r="GF76" s="105"/>
      <c r="GG76" s="105"/>
      <c r="GH76" s="105"/>
      <c r="GI76" s="105"/>
      <c r="GJ76" s="105"/>
      <c r="GK76" s="105"/>
      <c r="GL76" s="105"/>
      <c r="GM76" s="105"/>
      <c r="GN76" s="105"/>
      <c r="GO76" s="105"/>
      <c r="GP76" s="105"/>
      <c r="GQ76" s="105"/>
      <c r="GR76" s="105"/>
      <c r="GS76" s="105"/>
      <c r="GT76" s="105"/>
      <c r="GU76" s="105"/>
      <c r="GV76" s="105"/>
      <c r="GW76" s="105"/>
      <c r="GX76" s="105"/>
      <c r="GY76" s="105"/>
      <c r="GZ76" s="105"/>
      <c r="HA76" s="105"/>
      <c r="HB76" s="105"/>
      <c r="HC76" s="105"/>
      <c r="HD76" s="105"/>
      <c r="HE76" s="105"/>
      <c r="HF76" s="105"/>
      <c r="HG76" s="105"/>
      <c r="HH76" s="105"/>
      <c r="HI76" s="105"/>
      <c r="HJ76" s="105"/>
      <c r="HK76" s="105"/>
      <c r="HL76" s="105"/>
      <c r="HM76" s="105"/>
      <c r="HN76" s="105"/>
      <c r="HO76" s="105"/>
      <c r="HP76" s="105"/>
      <c r="HQ76" s="105"/>
      <c r="HR76" s="105"/>
      <c r="HS76" s="105"/>
      <c r="HT76" s="105"/>
      <c r="HU76" s="105"/>
      <c r="HV76" s="105"/>
      <c r="HW76" s="105"/>
      <c r="HX76" s="105"/>
      <c r="HY76" s="105"/>
      <c r="HZ76" s="105"/>
      <c r="IA76" s="105"/>
      <c r="IB76" s="105"/>
      <c r="IC76" s="105"/>
      <c r="ID76" s="105"/>
      <c r="IE76" s="105"/>
      <c r="IF76" s="105"/>
      <c r="IG76" s="105"/>
      <c r="IH76" s="105"/>
      <c r="II76" s="105"/>
      <c r="IJ76" s="105"/>
      <c r="IK76" s="105"/>
      <c r="IL76" s="105"/>
      <c r="IM76" s="105"/>
      <c r="IN76" s="105"/>
      <c r="IO76" s="105"/>
      <c r="IP76" s="105"/>
      <c r="IQ76" s="105"/>
      <c r="IR76" s="105"/>
      <c r="IS76" s="105"/>
      <c r="IT76" s="105"/>
      <c r="IU76" s="105"/>
      <c r="IV76" s="105"/>
    </row>
    <row r="77" customFormat="false" ht="29.2" hidden="false" customHeight="true" outlineLevel="0" collapsed="false">
      <c r="A77" s="147"/>
      <c r="B77" s="147"/>
      <c r="C77" s="37"/>
      <c r="D77" s="37"/>
      <c r="E77" s="37"/>
      <c r="F77" s="148"/>
      <c r="G77" s="12" t="s">
        <v>52</v>
      </c>
      <c r="H77" s="96" t="str">
        <f aca="false">ROUND(H76*81/1000,2)&amp;" ppb"</f>
        <v>8.69 ppb</v>
      </c>
      <c r="I77" s="33" t="s">
        <v>39</v>
      </c>
      <c r="J77" s="97" t="str">
        <f aca="false">ROUND(J76*81/1000,2)&amp;" ppb"</f>
        <v>38.26 ppb</v>
      </c>
      <c r="K77" s="40"/>
      <c r="L77" s="93"/>
      <c r="M77" s="41"/>
      <c r="N77" s="34"/>
      <c r="O77" s="33"/>
      <c r="P77" s="35"/>
      <c r="Q77" s="96" t="str">
        <f aca="false">ROUND(Q76*246/1000,2)&amp;" ppb"</f>
        <v>12.43 ppb</v>
      </c>
      <c r="R77" s="33" t="s">
        <v>39</v>
      </c>
      <c r="S77" s="97" t="str">
        <f aca="false">ROUND(S76*246/1000,2)&amp;" ppb"</f>
        <v>0.97 ppb</v>
      </c>
      <c r="T77" s="34"/>
      <c r="U77" s="33"/>
      <c r="V77" s="41"/>
      <c r="W77" s="34"/>
      <c r="X77" s="33"/>
      <c r="Y77" s="41"/>
      <c r="Z77" s="42"/>
      <c r="AA77" s="41"/>
      <c r="AB77" s="41"/>
      <c r="AC77" s="40"/>
      <c r="AD77" s="33"/>
      <c r="AE77" s="41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5"/>
      <c r="CA77" s="105"/>
      <c r="CB77" s="105"/>
      <c r="CC77" s="105"/>
      <c r="CD77" s="105"/>
      <c r="CE77" s="105"/>
      <c r="CF77" s="105"/>
      <c r="CG77" s="105"/>
      <c r="CH77" s="105"/>
      <c r="CI77" s="105"/>
      <c r="CJ77" s="105"/>
      <c r="CK77" s="105"/>
      <c r="CL77" s="105"/>
      <c r="CM77" s="105"/>
      <c r="CN77" s="105"/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D77" s="105"/>
      <c r="DE77" s="105"/>
      <c r="DF77" s="105"/>
      <c r="DG77" s="105"/>
      <c r="DH77" s="105"/>
      <c r="DI77" s="105"/>
      <c r="DJ77" s="105"/>
      <c r="DK77" s="105"/>
      <c r="DL77" s="105"/>
      <c r="DM77" s="105"/>
      <c r="DN77" s="105"/>
      <c r="DO77" s="105"/>
      <c r="DP77" s="105"/>
      <c r="DQ77" s="105"/>
      <c r="DR77" s="105"/>
      <c r="DS77" s="105"/>
      <c r="DT77" s="105"/>
      <c r="DU77" s="105"/>
      <c r="DV77" s="105"/>
      <c r="DW77" s="105"/>
      <c r="DX77" s="105"/>
      <c r="DY77" s="105"/>
      <c r="DZ77" s="105"/>
      <c r="EA77" s="105"/>
      <c r="EB77" s="105"/>
      <c r="EC77" s="105"/>
      <c r="ED77" s="105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05"/>
      <c r="EU77" s="105"/>
      <c r="EV77" s="105"/>
      <c r="EW77" s="105"/>
      <c r="EX77" s="105"/>
      <c r="EY77" s="105"/>
      <c r="EZ77" s="105"/>
      <c r="FA77" s="105"/>
      <c r="FB77" s="105"/>
      <c r="FC77" s="105"/>
      <c r="FD77" s="105"/>
      <c r="FE77" s="105"/>
      <c r="FF77" s="105"/>
      <c r="FG77" s="105"/>
      <c r="FH77" s="105"/>
      <c r="FI77" s="105"/>
      <c r="FJ77" s="105"/>
      <c r="FK77" s="105"/>
      <c r="FL77" s="105"/>
      <c r="FM77" s="105"/>
      <c r="FN77" s="105"/>
      <c r="FO77" s="105"/>
      <c r="FP77" s="105"/>
      <c r="FQ77" s="105"/>
      <c r="FR77" s="105"/>
      <c r="FS77" s="105"/>
      <c r="FT77" s="105"/>
      <c r="FU77" s="105"/>
      <c r="FV77" s="105"/>
      <c r="FW77" s="105"/>
      <c r="FX77" s="105"/>
      <c r="FY77" s="105"/>
      <c r="FZ77" s="105"/>
      <c r="GA77" s="105"/>
      <c r="GB77" s="105"/>
      <c r="GC77" s="105"/>
      <c r="GD77" s="105"/>
      <c r="GE77" s="105"/>
      <c r="GF77" s="105"/>
      <c r="GG77" s="105"/>
      <c r="GH77" s="105"/>
      <c r="GI77" s="105"/>
      <c r="GJ77" s="105"/>
      <c r="GK77" s="105"/>
      <c r="GL77" s="105"/>
      <c r="GM77" s="105"/>
      <c r="GN77" s="105"/>
      <c r="GO77" s="105"/>
      <c r="GP77" s="105"/>
      <c r="GQ77" s="105"/>
      <c r="GR77" s="105"/>
      <c r="GS77" s="105"/>
      <c r="GT77" s="105"/>
      <c r="GU77" s="105"/>
      <c r="GV77" s="105"/>
      <c r="GW77" s="105"/>
      <c r="GX77" s="105"/>
      <c r="GY77" s="105"/>
      <c r="GZ77" s="105"/>
      <c r="HA77" s="105"/>
      <c r="HB77" s="105"/>
      <c r="HC77" s="105"/>
      <c r="HD77" s="105"/>
      <c r="HE77" s="105"/>
      <c r="HF77" s="105"/>
      <c r="HG77" s="105"/>
      <c r="HH77" s="105"/>
      <c r="HI77" s="105"/>
      <c r="HJ77" s="105"/>
      <c r="HK77" s="105"/>
      <c r="HL77" s="105"/>
      <c r="HM77" s="105"/>
      <c r="HN77" s="105"/>
      <c r="HO77" s="105"/>
      <c r="HP77" s="105"/>
      <c r="HQ77" s="105"/>
      <c r="HR77" s="105"/>
      <c r="HS77" s="105"/>
      <c r="HT77" s="105"/>
      <c r="HU77" s="105"/>
      <c r="HV77" s="105"/>
      <c r="HW77" s="105"/>
      <c r="HX77" s="105"/>
      <c r="HY77" s="105"/>
      <c r="HZ77" s="105"/>
      <c r="IA77" s="105"/>
      <c r="IB77" s="105"/>
      <c r="IC77" s="105"/>
      <c r="ID77" s="105"/>
      <c r="IE77" s="105"/>
      <c r="IF77" s="105"/>
      <c r="IG77" s="105"/>
      <c r="IH77" s="105"/>
      <c r="II77" s="105"/>
      <c r="IJ77" s="105"/>
      <c r="IK77" s="105"/>
      <c r="IL77" s="105"/>
      <c r="IM77" s="105"/>
      <c r="IN77" s="105"/>
      <c r="IO77" s="105"/>
      <c r="IP77" s="105"/>
      <c r="IQ77" s="105"/>
      <c r="IR77" s="105"/>
      <c r="IS77" s="105"/>
      <c r="IT77" s="105"/>
      <c r="IU77" s="105"/>
      <c r="IV77" s="105"/>
    </row>
    <row r="78" customFormat="false" ht="34.3" hidden="false" customHeight="true" outlineLevel="0" collapsed="false">
      <c r="A78" s="149" t="s">
        <v>249</v>
      </c>
      <c r="B78" s="63" t="s">
        <v>250</v>
      </c>
      <c r="C78" s="64" t="s">
        <v>251</v>
      </c>
      <c r="D78" s="65" t="n">
        <v>15.649</v>
      </c>
      <c r="E78" s="66" t="s">
        <v>252</v>
      </c>
      <c r="F78" s="67" t="n">
        <v>45331</v>
      </c>
      <c r="G78" s="76" t="s">
        <v>207</v>
      </c>
      <c r="H78" s="134"/>
      <c r="I78" s="135" t="s">
        <v>27</v>
      </c>
      <c r="J78" s="136"/>
      <c r="K78" s="134"/>
      <c r="L78" s="135" t="s">
        <v>28</v>
      </c>
      <c r="M78" s="136"/>
      <c r="N78" s="134"/>
      <c r="O78" s="135" t="s">
        <v>29</v>
      </c>
      <c r="P78" s="136"/>
      <c r="Q78" s="134"/>
      <c r="R78" s="135" t="s">
        <v>30</v>
      </c>
      <c r="S78" s="136"/>
      <c r="T78" s="137"/>
      <c r="U78" s="135" t="s">
        <v>192</v>
      </c>
      <c r="V78" s="136"/>
      <c r="W78" s="134"/>
      <c r="X78" s="135" t="s">
        <v>32</v>
      </c>
      <c r="Y78" s="136"/>
      <c r="Z78" s="134"/>
      <c r="AA78" s="135" t="s">
        <v>190</v>
      </c>
      <c r="AB78" s="136"/>
      <c r="AC78" s="138" t="s">
        <v>34</v>
      </c>
      <c r="AD78" s="138"/>
      <c r="AE78" s="138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</row>
    <row r="79" customFormat="false" ht="29.05" hidden="false" customHeight="true" outlineLevel="0" collapsed="false">
      <c r="A79" s="150" t="s">
        <v>253</v>
      </c>
      <c r="B79" s="150"/>
      <c r="C79" s="150"/>
      <c r="D79" s="150"/>
      <c r="E79" s="150"/>
      <c r="F79" s="151" t="n">
        <v>45348</v>
      </c>
      <c r="G79" s="76" t="s">
        <v>84</v>
      </c>
      <c r="H79" s="68" t="n">
        <v>72.96</v>
      </c>
      <c r="I79" s="69" t="s">
        <v>39</v>
      </c>
      <c r="J79" s="70" t="n">
        <v>11.98</v>
      </c>
      <c r="K79" s="68" t="s">
        <v>254</v>
      </c>
      <c r="L79" s="69"/>
      <c r="M79" s="70"/>
      <c r="N79" s="68" t="s">
        <v>255</v>
      </c>
      <c r="O79" s="69"/>
      <c r="P79" s="70"/>
      <c r="Q79" s="68" t="n">
        <v>5.056</v>
      </c>
      <c r="R79" s="69" t="s">
        <v>39</v>
      </c>
      <c r="S79" s="70" t="n">
        <v>10.02</v>
      </c>
      <c r="T79" s="68" t="n">
        <v>1509</v>
      </c>
      <c r="U79" s="69" t="s">
        <v>39</v>
      </c>
      <c r="V79" s="70" t="n">
        <v>559.6</v>
      </c>
      <c r="W79" s="68" t="s">
        <v>256</v>
      </c>
      <c r="X79" s="71"/>
      <c r="Y79" s="70"/>
      <c r="Z79" s="68" t="s">
        <v>257</v>
      </c>
      <c r="AA79" s="69"/>
      <c r="AB79" s="70"/>
      <c r="AC79" s="72"/>
      <c r="AD79" s="72"/>
      <c r="AE79" s="72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</row>
    <row r="80" customFormat="false" ht="28.4" hidden="false" customHeight="true" outlineLevel="0" collapsed="false">
      <c r="A80" s="159"/>
      <c r="B80" s="150"/>
      <c r="C80" s="150"/>
      <c r="D80" s="150"/>
      <c r="E80" s="150"/>
      <c r="F80" s="151"/>
      <c r="G80" s="76" t="s">
        <v>52</v>
      </c>
      <c r="H80" s="103" t="str">
        <f aca="false">ROUND(H79*81/1000,2)&amp;" ppb"</f>
        <v>5.91 ppb</v>
      </c>
      <c r="I80" s="69" t="s">
        <v>39</v>
      </c>
      <c r="J80" s="104" t="str">
        <f aca="false">ROUND(J79*81/1000,2)&amp;" ppb"</f>
        <v>0.97 ppb</v>
      </c>
      <c r="K80" s="103" t="str">
        <f aca="false">"&lt;"&amp;ROUND(RIGHT(K79,LEN(K79)-1)*81/1000,2)&amp;" ppb"</f>
        <v>&lt;4.25 ppb</v>
      </c>
      <c r="L80" s="69"/>
      <c r="M80" s="104"/>
      <c r="N80" s="103" t="str">
        <f aca="false">"&lt;"&amp;ROUND(RIGHT(N79,LEN(N79)-1)*1760/1000,2)&amp;" ppb"</f>
        <v>&lt;5.54 ppb</v>
      </c>
      <c r="O80" s="69"/>
      <c r="P80" s="104"/>
      <c r="Q80" s="103" t="str">
        <f aca="false">ROUND(Q79*246/1000,2)&amp;" ppb"</f>
        <v>1.24 ppb</v>
      </c>
      <c r="R80" s="69" t="s">
        <v>39</v>
      </c>
      <c r="S80" s="104" t="str">
        <f aca="false">ROUND(S79*246/1000,2)&amp;" ppb"</f>
        <v>2.46 ppb</v>
      </c>
      <c r="T80" s="103" t="str">
        <f aca="false">ROUND(T79*32300/1000000,2)&amp;" ppm"</f>
        <v>48.74 ppm</v>
      </c>
      <c r="U80" s="69" t="s">
        <v>39</v>
      </c>
      <c r="V80" s="104" t="str">
        <f aca="false">ROUND(V79*32300/1000000,2)&amp;" ppm"</f>
        <v>18.08 ppm</v>
      </c>
      <c r="W80" s="77"/>
      <c r="X80" s="69"/>
      <c r="Y80" s="78"/>
      <c r="Z80" s="77"/>
      <c r="AA80" s="69"/>
      <c r="AB80" s="78"/>
      <c r="AC80" s="79"/>
      <c r="AD80" s="69"/>
      <c r="AE80" s="8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</row>
    <row r="81" customFormat="false" ht="30" hidden="false" customHeight="true" outlineLevel="0" collapsed="false">
      <c r="A81" s="159"/>
      <c r="B81" s="150" t="s">
        <v>210</v>
      </c>
      <c r="C81" s="150"/>
      <c r="D81" s="150"/>
      <c r="E81" s="150"/>
      <c r="F81" s="151"/>
      <c r="G81" s="152" t="s">
        <v>207</v>
      </c>
      <c r="H81" s="141" t="s">
        <v>211</v>
      </c>
      <c r="I81" s="141"/>
      <c r="J81" s="141"/>
      <c r="K81" s="134"/>
      <c r="L81" s="135" t="s">
        <v>212</v>
      </c>
      <c r="M81" s="136"/>
      <c r="N81" s="142"/>
      <c r="O81" s="135" t="s">
        <v>213</v>
      </c>
      <c r="P81" s="143"/>
      <c r="Q81" s="142"/>
      <c r="R81" s="135" t="s">
        <v>214</v>
      </c>
      <c r="S81" s="143"/>
      <c r="T81" s="137"/>
      <c r="U81" s="135"/>
      <c r="V81" s="144"/>
      <c r="W81" s="137"/>
      <c r="X81" s="135"/>
      <c r="Y81" s="144"/>
      <c r="Z81" s="137"/>
      <c r="AA81" s="135"/>
      <c r="AB81" s="144"/>
      <c r="AC81" s="134"/>
      <c r="AD81" s="135"/>
      <c r="AE81" s="136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</row>
    <row r="82" customFormat="false" ht="27.6" hidden="false" customHeight="true" outlineLevel="0" collapsed="false">
      <c r="A82" s="153"/>
      <c r="B82" s="150"/>
      <c r="C82" s="150"/>
      <c r="D82" s="150"/>
      <c r="E82" s="150"/>
      <c r="F82" s="151"/>
      <c r="G82" s="76" t="s">
        <v>84</v>
      </c>
      <c r="H82" s="68" t="s">
        <v>258</v>
      </c>
      <c r="I82" s="71"/>
      <c r="J82" s="70"/>
      <c r="K82" s="68" t="s">
        <v>259</v>
      </c>
      <c r="L82" s="71"/>
      <c r="M82" s="70"/>
      <c r="N82" s="68" t="s">
        <v>260</v>
      </c>
      <c r="O82" s="71"/>
      <c r="P82" s="70"/>
      <c r="Q82" s="68" t="n">
        <v>8.061</v>
      </c>
      <c r="R82" s="71" t="s">
        <v>39</v>
      </c>
      <c r="S82" s="70" t="n">
        <v>17.71</v>
      </c>
      <c r="T82" s="68"/>
      <c r="U82" s="71"/>
      <c r="V82" s="70"/>
      <c r="W82" s="77"/>
      <c r="X82" s="69"/>
      <c r="Y82" s="70"/>
      <c r="Z82" s="79"/>
      <c r="AA82" s="79"/>
      <c r="AB82" s="79"/>
      <c r="AC82" s="77"/>
      <c r="AD82" s="69"/>
      <c r="AE82" s="7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</row>
    <row r="83" customFormat="false" ht="29.2" hidden="false" customHeight="true" outlineLevel="0" collapsed="false">
      <c r="A83" s="156"/>
      <c r="B83" s="156"/>
      <c r="C83" s="73"/>
      <c r="D83" s="73"/>
      <c r="E83" s="73"/>
      <c r="F83" s="75"/>
      <c r="G83" s="76" t="s">
        <v>52</v>
      </c>
      <c r="H83" s="103" t="str">
        <f aca="false">"&lt;"&amp;ROUND(RIGHT(H82,LEN(H82)-1)*81/1000,2)&amp;" ppb"</f>
        <v>&lt;29.46 ppb</v>
      </c>
      <c r="I83" s="69"/>
      <c r="J83" s="104"/>
      <c r="K83" s="77"/>
      <c r="L83" s="71"/>
      <c r="M83" s="78"/>
      <c r="N83" s="68"/>
      <c r="O83" s="69"/>
      <c r="P83" s="70"/>
      <c r="Q83" s="103" t="str">
        <f aca="false">ROUND(Q82*246/1000,2)&amp;" ppb"</f>
        <v>1.98 ppb</v>
      </c>
      <c r="R83" s="69" t="s">
        <v>39</v>
      </c>
      <c r="S83" s="104" t="str">
        <f aca="false">ROUND(S82*246/1000,2)&amp;" ppb"</f>
        <v>4.36 ppb</v>
      </c>
      <c r="T83" s="68"/>
      <c r="U83" s="69"/>
      <c r="V83" s="78"/>
      <c r="W83" s="68"/>
      <c r="X83" s="69"/>
      <c r="Y83" s="78"/>
      <c r="Z83" s="79"/>
      <c r="AA83" s="78"/>
      <c r="AB83" s="78"/>
      <c r="AC83" s="77"/>
      <c r="AD83" s="69"/>
      <c r="AE83" s="78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</row>
    <row r="84" customFormat="false" ht="32.8" hidden="false" customHeight="true" outlineLevel="0" collapsed="false">
      <c r="A84" s="15" t="s">
        <v>261</v>
      </c>
      <c r="B84" s="15"/>
      <c r="C84" s="16"/>
      <c r="D84" s="16"/>
      <c r="E84" s="16"/>
      <c r="F84" s="17"/>
      <c r="G84" s="16"/>
      <c r="H84" s="161"/>
      <c r="I84" s="16"/>
      <c r="J84" s="162"/>
      <c r="K84" s="16"/>
      <c r="L84" s="16"/>
      <c r="M84" s="16"/>
      <c r="N84" s="16"/>
      <c r="O84" s="16"/>
      <c r="P84" s="16"/>
      <c r="Q84" s="161"/>
      <c r="R84" s="16"/>
      <c r="S84" s="163"/>
      <c r="T84" s="164"/>
      <c r="U84" s="16"/>
      <c r="V84" s="165"/>
      <c r="W84" s="161"/>
      <c r="X84" s="16"/>
      <c r="Y84" s="163"/>
      <c r="Z84" s="161"/>
      <c r="AA84" s="16"/>
      <c r="AB84" s="16"/>
      <c r="AC84" s="16"/>
      <c r="AD84" s="16"/>
      <c r="AE84" s="18"/>
    </row>
    <row r="85" customFormat="false" ht="38.05" hidden="false" customHeight="true" outlineLevel="0" collapsed="false">
      <c r="A85" s="19" t="s">
        <v>21</v>
      </c>
      <c r="B85" s="19" t="s">
        <v>22</v>
      </c>
      <c r="C85" s="19" t="s">
        <v>23</v>
      </c>
      <c r="D85" s="19" t="s">
        <v>24</v>
      </c>
      <c r="E85" s="19" t="s">
        <v>25</v>
      </c>
      <c r="F85" s="20" t="s">
        <v>26</v>
      </c>
      <c r="G85" s="19"/>
      <c r="H85" s="21"/>
      <c r="I85" s="22"/>
      <c r="J85" s="23"/>
      <c r="K85" s="21"/>
      <c r="L85" s="22"/>
      <c r="M85" s="23"/>
      <c r="N85" s="21"/>
      <c r="O85" s="22"/>
      <c r="P85" s="23"/>
      <c r="Q85" s="21"/>
      <c r="R85" s="22"/>
      <c r="S85" s="23"/>
      <c r="T85" s="24"/>
      <c r="U85" s="22"/>
      <c r="V85" s="23"/>
      <c r="W85" s="21"/>
      <c r="X85" s="22"/>
      <c r="Y85" s="23"/>
      <c r="Z85" s="21"/>
      <c r="AA85" s="22"/>
      <c r="AB85" s="23"/>
      <c r="AC85" s="19"/>
      <c r="AD85" s="19"/>
      <c r="AE85" s="19"/>
    </row>
    <row r="86" customFormat="false" ht="34.3" hidden="false" customHeight="true" outlineLevel="0" collapsed="false">
      <c r="A86" s="132" t="s">
        <v>262</v>
      </c>
      <c r="B86" s="25"/>
      <c r="C86" s="26"/>
      <c r="D86" s="27"/>
      <c r="E86" s="28"/>
      <c r="F86" s="133"/>
      <c r="G86" s="12" t="s">
        <v>207</v>
      </c>
      <c r="H86" s="134"/>
      <c r="I86" s="135" t="s">
        <v>27</v>
      </c>
      <c r="J86" s="136"/>
      <c r="K86" s="134"/>
      <c r="L86" s="135" t="s">
        <v>28</v>
      </c>
      <c r="M86" s="136"/>
      <c r="N86" s="134"/>
      <c r="O86" s="135" t="s">
        <v>29</v>
      </c>
      <c r="P86" s="136"/>
      <c r="Q86" s="134"/>
      <c r="R86" s="135" t="s">
        <v>30</v>
      </c>
      <c r="S86" s="136"/>
      <c r="T86" s="137"/>
      <c r="U86" s="135" t="s">
        <v>192</v>
      </c>
      <c r="V86" s="136"/>
      <c r="W86" s="134"/>
      <c r="X86" s="135" t="s">
        <v>32</v>
      </c>
      <c r="Y86" s="136"/>
      <c r="Z86" s="134"/>
      <c r="AA86" s="135" t="s">
        <v>190</v>
      </c>
      <c r="AB86" s="136"/>
      <c r="AC86" s="138" t="s">
        <v>34</v>
      </c>
      <c r="AD86" s="138"/>
      <c r="AE86" s="138"/>
    </row>
    <row r="87" customFormat="false" ht="29.05" hidden="false" customHeight="true" outlineLevel="0" collapsed="false">
      <c r="A87" s="117"/>
      <c r="B87" s="117"/>
      <c r="C87" s="117"/>
      <c r="D87" s="117"/>
      <c r="E87" s="117"/>
      <c r="F87" s="139"/>
      <c r="G87" s="12" t="s">
        <v>84</v>
      </c>
      <c r="H87" s="34"/>
      <c r="I87" s="33"/>
      <c r="J87" s="35"/>
      <c r="K87" s="34"/>
      <c r="L87" s="33"/>
      <c r="M87" s="35"/>
      <c r="N87" s="34"/>
      <c r="O87" s="33"/>
      <c r="P87" s="35"/>
      <c r="Q87" s="34"/>
      <c r="R87" s="33"/>
      <c r="S87" s="35"/>
      <c r="T87" s="34"/>
      <c r="U87" s="33"/>
      <c r="V87" s="35"/>
      <c r="W87" s="34"/>
      <c r="X87" s="93"/>
      <c r="Y87" s="35"/>
      <c r="Z87" s="34"/>
      <c r="AA87" s="33"/>
      <c r="AB87" s="35"/>
      <c r="AC87" s="36"/>
      <c r="AD87" s="36"/>
      <c r="AE87" s="36"/>
    </row>
    <row r="88" customFormat="false" ht="28.4" hidden="false" customHeight="true" outlineLevel="0" collapsed="false">
      <c r="A88" s="117"/>
      <c r="B88" s="117"/>
      <c r="C88" s="117"/>
      <c r="D88" s="117"/>
      <c r="E88" s="117"/>
      <c r="F88" s="139"/>
      <c r="G88" s="12" t="s">
        <v>52</v>
      </c>
      <c r="H88" s="96"/>
      <c r="I88" s="33"/>
      <c r="J88" s="97"/>
      <c r="K88" s="96"/>
      <c r="L88" s="33"/>
      <c r="M88" s="97"/>
      <c r="N88" s="96"/>
      <c r="O88" s="33"/>
      <c r="P88" s="97"/>
      <c r="Q88" s="96"/>
      <c r="R88" s="33"/>
      <c r="S88" s="97"/>
      <c r="T88" s="96"/>
      <c r="U88" s="33"/>
      <c r="V88" s="97"/>
      <c r="W88" s="40"/>
      <c r="X88" s="33"/>
      <c r="Y88" s="41"/>
      <c r="Z88" s="40"/>
      <c r="AA88" s="33"/>
      <c r="AB88" s="41"/>
      <c r="AC88" s="42"/>
      <c r="AD88" s="33"/>
      <c r="AE88" s="43"/>
    </row>
    <row r="89" customFormat="false" ht="30" hidden="false" customHeight="true" outlineLevel="0" collapsed="false">
      <c r="A89" s="117"/>
      <c r="B89" s="117"/>
      <c r="C89" s="117"/>
      <c r="D89" s="117"/>
      <c r="E89" s="117"/>
      <c r="F89" s="139"/>
      <c r="G89" s="140" t="s">
        <v>207</v>
      </c>
      <c r="H89" s="141" t="s">
        <v>211</v>
      </c>
      <c r="I89" s="141"/>
      <c r="J89" s="141"/>
      <c r="K89" s="134"/>
      <c r="L89" s="135" t="s">
        <v>212</v>
      </c>
      <c r="M89" s="136"/>
      <c r="N89" s="142"/>
      <c r="O89" s="135" t="s">
        <v>213</v>
      </c>
      <c r="P89" s="143"/>
      <c r="Q89" s="142"/>
      <c r="R89" s="135" t="s">
        <v>214</v>
      </c>
      <c r="S89" s="143"/>
      <c r="T89" s="137"/>
      <c r="U89" s="135" t="s">
        <v>263</v>
      </c>
      <c r="V89" s="144"/>
      <c r="W89" s="137"/>
      <c r="X89" s="135"/>
      <c r="Y89" s="144"/>
      <c r="Z89" s="137"/>
      <c r="AA89" s="135"/>
      <c r="AB89" s="144"/>
      <c r="AC89" s="134"/>
      <c r="AD89" s="135"/>
      <c r="AE89" s="136"/>
    </row>
    <row r="90" customFormat="false" ht="27.6" hidden="false" customHeight="true" outlineLevel="0" collapsed="false">
      <c r="A90" s="145"/>
      <c r="B90" s="117"/>
      <c r="C90" s="117"/>
      <c r="D90" s="117"/>
      <c r="E90" s="117"/>
      <c r="F90" s="139"/>
      <c r="G90" s="12" t="s">
        <v>84</v>
      </c>
      <c r="H90" s="34"/>
      <c r="I90" s="93"/>
      <c r="J90" s="166"/>
      <c r="K90" s="146"/>
      <c r="L90" s="93"/>
      <c r="M90" s="35"/>
      <c r="N90" s="34"/>
      <c r="O90" s="93"/>
      <c r="P90" s="35"/>
      <c r="Q90" s="34"/>
      <c r="R90" s="93"/>
      <c r="S90" s="35"/>
      <c r="T90" s="34"/>
      <c r="U90" s="93"/>
      <c r="V90" s="35"/>
      <c r="W90" s="40"/>
      <c r="X90" s="33"/>
      <c r="Y90" s="35"/>
      <c r="Z90" s="42"/>
      <c r="AA90" s="42"/>
      <c r="AB90" s="42"/>
      <c r="AC90" s="40"/>
      <c r="AD90" s="33"/>
      <c r="AE90" s="35"/>
    </row>
    <row r="91" customFormat="false" ht="29.2" hidden="false" customHeight="true" outlineLevel="0" collapsed="false">
      <c r="A91" s="147"/>
      <c r="B91" s="147"/>
      <c r="C91" s="37"/>
      <c r="D91" s="37"/>
      <c r="E91" s="37"/>
      <c r="F91" s="148"/>
      <c r="G91" s="12" t="s">
        <v>52</v>
      </c>
      <c r="H91" s="96"/>
      <c r="I91" s="33"/>
      <c r="J91" s="97"/>
      <c r="K91" s="40"/>
      <c r="L91" s="93"/>
      <c r="M91" s="41"/>
      <c r="N91" s="34"/>
      <c r="O91" s="33"/>
      <c r="P91" s="35"/>
      <c r="Q91" s="96"/>
      <c r="R91" s="33"/>
      <c r="S91" s="97"/>
      <c r="T91" s="34"/>
      <c r="U91" s="33"/>
      <c r="V91" s="41"/>
      <c r="W91" s="34"/>
      <c r="X91" s="33"/>
      <c r="Y91" s="41"/>
      <c r="Z91" s="42"/>
      <c r="AA91" s="41"/>
      <c r="AB91" s="41"/>
      <c r="AC91" s="40"/>
      <c r="AD91" s="33"/>
      <c r="AE91" s="41"/>
    </row>
  </sheetData>
  <mergeCells count="93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B14"/>
    <mergeCell ref="AC11:AE14"/>
    <mergeCell ref="A15:B15"/>
    <mergeCell ref="AC16:AE16"/>
    <mergeCell ref="AC17:AE17"/>
    <mergeCell ref="AC19:AE19"/>
    <mergeCell ref="AC21:AE21"/>
    <mergeCell ref="AC23:AE23"/>
    <mergeCell ref="AC25:AE25"/>
    <mergeCell ref="AC27:AE27"/>
    <mergeCell ref="AC29:AE29"/>
    <mergeCell ref="C30:D30"/>
    <mergeCell ref="AC31:AE31"/>
    <mergeCell ref="C32:D32"/>
    <mergeCell ref="AC33:AE33"/>
    <mergeCell ref="C34:D34"/>
    <mergeCell ref="AC35:AE35"/>
    <mergeCell ref="C36:D36"/>
    <mergeCell ref="AC37:AE37"/>
    <mergeCell ref="AC39:AE39"/>
    <mergeCell ref="AC41:AE41"/>
    <mergeCell ref="AC43:AE43"/>
    <mergeCell ref="AC48:AE48"/>
    <mergeCell ref="AC49:AE49"/>
    <mergeCell ref="B50:B51"/>
    <mergeCell ref="E50:E51"/>
    <mergeCell ref="H51:J51"/>
    <mergeCell ref="Z52:AB52"/>
    <mergeCell ref="AA53:AB53"/>
    <mergeCell ref="AC54:AE54"/>
    <mergeCell ref="AC55:AE55"/>
    <mergeCell ref="B56:B57"/>
    <mergeCell ref="E56:E57"/>
    <mergeCell ref="H57:J57"/>
    <mergeCell ref="Z58:AB58"/>
    <mergeCell ref="AA59:AB59"/>
    <mergeCell ref="AC60:AE60"/>
    <mergeCell ref="AC61:AE61"/>
    <mergeCell ref="B62:B63"/>
    <mergeCell ref="E62:E63"/>
    <mergeCell ref="H63:J63"/>
    <mergeCell ref="Z64:AB64"/>
    <mergeCell ref="AA65:AB65"/>
    <mergeCell ref="AC66:AE66"/>
    <mergeCell ref="AC67:AE67"/>
    <mergeCell ref="B68:B69"/>
    <mergeCell ref="E68:E69"/>
    <mergeCell ref="H69:J69"/>
    <mergeCell ref="Z70:AB70"/>
    <mergeCell ref="AA71:AB71"/>
    <mergeCell ref="AC72:AE72"/>
    <mergeCell ref="AC73:AE73"/>
    <mergeCell ref="B74:B75"/>
    <mergeCell ref="E74:E75"/>
    <mergeCell ref="H75:J75"/>
    <mergeCell ref="Z76:AB76"/>
    <mergeCell ref="AA77:AB77"/>
    <mergeCell ref="AC78:AE78"/>
    <mergeCell ref="AC79:AE79"/>
    <mergeCell ref="B80:B81"/>
    <mergeCell ref="E80:E81"/>
    <mergeCell ref="H81:J81"/>
    <mergeCell ref="Z82:AB82"/>
    <mergeCell ref="AA83:AB83"/>
    <mergeCell ref="A84:B84"/>
    <mergeCell ref="AC85:AE85"/>
    <mergeCell ref="AC86:AE86"/>
    <mergeCell ref="AC87:AE87"/>
    <mergeCell ref="B88:B89"/>
    <mergeCell ref="E88:E89"/>
    <mergeCell ref="H89:J89"/>
    <mergeCell ref="Z90:AB90"/>
    <mergeCell ref="AA91:AB91"/>
  </mergeCells>
  <hyperlinks>
    <hyperlink ref="A29" r:id="rId1" display="SNOLAB CW03"/>
    <hyperlink ref="A31" r:id="rId2" display="SNOLAB CW04"/>
    <hyperlink ref="A33" r:id="rId3" display="SNOLAB CW05"/>
    <hyperlink ref="A35" r:id="rId4" display="SNOLAB CW06"/>
    <hyperlink ref="A37" r:id="rId5" display="SNOLAB CW07"/>
    <hyperlink ref="A39" r:id="rId6" display="SNOLAB CW08"/>
    <hyperlink ref="A41" r:id="rId7" display="SNOLAB CW09"/>
    <hyperlink ref="A46" r:id="rId8" display="SNOLAB CW10"/>
    <hyperlink ref="A48" r:id="rId9" display="SNOLAB CW11"/>
    <hyperlink ref="A54" r:id="rId10" display="SNOLAB CW12"/>
    <hyperlink ref="A60" r:id="rId11" display="SNOLAB CW13"/>
    <hyperlink ref="A66" r:id="rId12" display="SNOLAB CW14"/>
    <hyperlink ref="A72" r:id="rId13" display="SNOLAB CW15"/>
    <hyperlink ref="A78" r:id="rId14" display="SNOLAB CW16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17871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cp:lastPrinted>2006-05-24T13:06:48Z</cp:lastPrinted>
  <dcterms:modified xsi:type="dcterms:W3CDTF">2024-02-26T23:02:48Z</dcterms:modified>
  <cp:revision>2327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