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Re'!$1:$10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<sst xmlns="http://schemas.openxmlformats.org/spreadsheetml/2006/main" count="412" uniqueCount="151">
  <si>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</si>
  <si>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</si>
  <si>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</rPr>
      <t xml:space="preserve">1 Bq 238U/kg =  81 ppb U (81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gU/g)</t>
    </r>
  </si>
  <si>
    <t xml:space="preserve">The 238U  decay chain gammas used are:</t>
  </si>
  <si>
    <t xml:space="preserve">234Th: 63.29 and 92.59 keV 
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</si>
  <si>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</si>
  <si>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</si>
  <si>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</si>
  <si>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</rPr>
      <t xml:space="preserve">1 Bq 232Th/kg = 246 ppb Th (246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</si>
  <si>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</si>
  <si>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</si>
  <si>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277.371, 583.19, 860.557 and 2614.53 keV, </t>
  </si>
  <si>
    <t xml:space="preserve">228Ac: 209.253, 338.320, 463,004, 911.21, 964.766 and 968.971 keV</t>
  </si>
  <si>
    <r>
      <rPr>
        <sz val="8"/>
        <rFont val="Bitstream Vera Serif"/>
        <family val="1"/>
      </rPr>
      <t xml:space="preserve">1 Bq 40K/kg = 32300 ppb K (32300 x 10</t>
    </r>
    <r>
      <rPr>
        <vertAlign val="superscript"/>
        <sz val="10"/>
        <rFont val="Bitstream Vera Sans"/>
        <family val="2"/>
      </rPr>
      <t xml:space="preserve">-6</t>
    </r>
    <r>
      <rPr>
        <sz val="10"/>
        <rFont val="Bitstream Vera Sans"/>
        <family val="2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</si>
  <si>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</si>
  <si>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</si>
  <si>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</si>
  <si>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</si>
  <si>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</si>
  <si>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 from the background table.
If a measurement is below the background then the upper bound shown is the 90% confidence limit.</t>
  </si>
  <si>
    <t xml:space="preserve">SBC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</si>
  <si>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</si>
  <si>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</si>
  <si>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</si>
  <si>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</si>
  <si>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</si>
  <si>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</si>
  <si>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238U from 226Ra</t>
  </si>
  <si>
    <t xml:space="preserve">238U from 234Th</t>
  </si>
  <si>
    <t xml:space="preserve">235U</t>
  </si>
  <si>
    <t xml:space="preserve">232Th</t>
  </si>
  <si>
    <t xml:space="preserve">228Ac</t>
  </si>
  <si>
    <t xml:space="preserve">137Cs</t>
  </si>
  <si>
    <t xml:space="preserve">210Pb</t>
  </si>
  <si>
    <t xml:space="preserve">40K</t>
  </si>
  <si>
    <t xml:space="preserve">SBC CW01</t>
  </si>
  <si>
    <t xml:space="preserve">SiPMs labelled 96 &amp; 97</t>
  </si>
  <si>
    <t xml:space="preserve">2.6 g</t>
  </si>
  <si>
    <t xml:space="preserve">(mBq/kg)</t>
  </si>
  <si>
    <t xml:space="preserve">+-</t>
  </si>
  <si>
    <t xml:space="preserve">Hamamatsu VUV4 Quad SiPM (MEG-II Style)</t>
  </si>
  <si>
    <t xml:space="preserve">(2 SiPMs)</t>
  </si>
  <si>
    <t xml:space="preserve">(ppb or ppm)</t>
  </si>
  <si>
    <t xml:space="preserve">(mBq / SiPM)</t>
  </si>
  <si>
    <t xml:space="preserve">SBC CW02</t>
  </si>
  <si>
    <t xml:space="preserve">PCB Size: 
15 mm x 15 mm x 1.5 mm</t>
  </si>
  <si>
    <t xml:space="preserve">21.2 g</t>
  </si>
  <si>
    <t xml:space="preserve">&lt;299.80</t>
  </si>
  <si>
    <t xml:space="preserve">PCBs for the SBC SiPMs</t>
  </si>
  <si>
    <t xml:space="preserve">Quantity: 30</t>
  </si>
  <si>
    <t xml:space="preserve">0.7 g/ PCB</t>
  </si>
  <si>
    <t xml:space="preserve">Additional Activities:</t>
  </si>
  <si>
    <t xml:space="preserve">40K:</t>
  </si>
  <si>
    <t xml:space="preserve">227Ac:</t>
  </si>
  <si>
    <t xml:space="preserve">54Mn:</t>
  </si>
  <si>
    <t xml:space="preserve">60Co:</t>
  </si>
  <si>
    <t xml:space="preserve">SBC CW03</t>
  </si>
  <si>
    <t xml:space="preserve">Kester Lead-Free Solder</t>
  </si>
  <si>
    <t xml:space="preserve">10.6 g</t>
  </si>
  <si>
    <t xml:space="preserve">210623
210627
210630</t>
  </si>
  <si>
    <t xml:space="preserve">Results:</t>
  </si>
  <si>
    <t xml:space="preserve">60Co</t>
  </si>
  <si>
    <t xml:space="preserve">Comments</t>
  </si>
  <si>
    <t xml:space="preserve">Tin-Silver Solder</t>
  </si>
  <si>
    <t xml:space="preserve">Solder: Sn 96.5%
Sg: 3.0%
Cu: 05%</t>
  </si>
  <si>
    <t xml:space="preserve">&lt;7.54</t>
  </si>
  <si>
    <t xml:space="preserve">&lt;13.30</t>
  </si>
  <si>
    <t xml:space="preserve">&lt;329.40</t>
  </si>
  <si>
    <t xml:space="preserve">&lt;36.93</t>
  </si>
  <si>
    <t xml:space="preserve">&lt;7.49</t>
  </si>
  <si>
    <t xml:space="preserve">Lot: W201038
Solder diameter: 0.8 mm</t>
  </si>
  <si>
    <t xml:space="preserve">Also counted as PGT SBC P09</t>
  </si>
  <si>
    <t xml:space="preserve">This is the standard background to be subtracted from samples beginning on May 25, 2018</t>
  </si>
  <si>
    <t xml:space="preserve">210Pb:</t>
  </si>
  <si>
    <t xml:space="preserve">7Be:</t>
  </si>
  <si>
    <t xml:space="preserve">228Ac:</t>
  </si>
  <si>
    <t xml:space="preserve">Kester
Itaska, IL, USA</t>
  </si>
  <si>
    <t xml:space="preserve">&lt;7.34</t>
  </si>
  <si>
    <t xml:space="preserve">&lt;11.50</t>
  </si>
  <si>
    <t xml:space="preserve">SBC CW04</t>
  </si>
  <si>
    <t xml:space="preserve">Stainless Steel</t>
  </si>
  <si>
    <t xml:space="preserve">53.5 g</t>
  </si>
  <si>
    <t xml:space="preserve">Pressure Vessel Body</t>
  </si>
  <si>
    <t xml:space="preserve">&lt;25.48</t>
  </si>
  <si>
    <t xml:space="preserve">&lt;0.31</t>
  </si>
  <si>
    <t xml:space="preserve">&lt;3.24</t>
  </si>
  <si>
    <t xml:space="preserve">&lt;11.46</t>
  </si>
  <si>
    <t xml:space="preserve">&lt;6.62</t>
  </si>
  <si>
    <t xml:space="preserve">PV Drawing Item #3</t>
  </si>
  <si>
    <t xml:space="preserve">Also counted as VDA SBC-V01</t>
  </si>
  <si>
    <t xml:space="preserve">57Co</t>
  </si>
  <si>
    <t xml:space="preserve">58Co</t>
  </si>
  <si>
    <t xml:space="preserve">&lt;11.73</t>
  </si>
  <si>
    <t xml:space="preserve">&lt;3.67</t>
  </si>
  <si>
    <t xml:space="preserve">&lt;2.53</t>
  </si>
  <si>
    <t xml:space="preserve">SBC CW05</t>
  </si>
  <si>
    <t xml:space="preserve">Units: 10</t>
  </si>
  <si>
    <t xml:space="preserve">2.85 g</t>
  </si>
  <si>
    <t xml:space="preserve">211029
211101
211102</t>
  </si>
  <si>
    <t xml:space="preserve">Four-Pin RTD Connectors</t>
  </si>
  <si>
    <t xml:space="preserve">&lt;180.70</t>
  </si>
  <si>
    <t xml:space="preserve">&lt;135.20</t>
  </si>
  <si>
    <t xml:space="preserve">&lt;603.20</t>
  </si>
  <si>
    <t xml:space="preserve">&lt;174.10</t>
  </si>
  <si>
    <t xml:space="preserve">SBC CW06</t>
  </si>
  <si>
    <t xml:space="preserve">Epoxy colour is blue</t>
  </si>
  <si>
    <t xml:space="preserve">6.25 g</t>
  </si>
  <si>
    <t xml:space="preserve">Stycast Epoxy</t>
  </si>
  <si>
    <t xml:space="preserve">&lt;59.64</t>
  </si>
  <si>
    <t xml:space="preserve">&lt;14.21</t>
  </si>
  <si>
    <t xml:space="preserve">&lt;545.10</t>
  </si>
  <si>
    <t xml:space="preserve">&lt;65.98</t>
  </si>
  <si>
    <t xml:space="preserve">&lt;16.26</t>
  </si>
  <si>
    <t xml:space="preserve">SBC CW07</t>
  </si>
  <si>
    <t xml:space="preserve">Kapton Insulated single conductor wire</t>
  </si>
  <si>
    <t xml:space="preserve">8.45 g</t>
  </si>
  <si>
    <t xml:space="preserve">211203
211207
211213</t>
  </si>
  <si>
    <t xml:space="preserve">RTD Wire</t>
  </si>
  <si>
    <t xml:space="preserve">Kapton, Silver plated copper</t>
  </si>
  <si>
    <t xml:space="preserve">&lt;5.92</t>
  </si>
  <si>
    <t xml:space="preserve">&lt;7.68</t>
  </si>
  <si>
    <t xml:space="preserve">&lt;527.90</t>
  </si>
  <si>
    <t xml:space="preserve">&lt;12.42</t>
  </si>
  <si>
    <t xml:space="preserve">&lt;660.40</t>
  </si>
  <si>
    <t xml:space="preserve">&lt;112.80</t>
  </si>
  <si>
    <t xml:space="preserve">SBC CW08</t>
  </si>
  <si>
    <t xml:space="preserve">Circuit Board Material: Arlon 85N</t>
  </si>
  <si>
    <t xml:space="preserve">1.85 g</t>
  </si>
  <si>
    <t xml:space="preserve">211217
220103</t>
  </si>
  <si>
    <t xml:space="preserve">PCB Materials</t>
  </si>
  <si>
    <t xml:space="preserve">OnBoardCircuits Inc.</t>
  </si>
  <si>
    <t xml:space="preserve">&lt;164.10</t>
  </si>
  <si>
    <t xml:space="preserve">&lt;118.60</t>
  </si>
  <si>
    <t xml:space="preserve">&lt;454.80</t>
  </si>
  <si>
    <t xml:space="preserve">SBC CW09</t>
  </si>
  <si>
    <t xml:space="preserve">FBK VUV HD4 1x1cm </t>
  </si>
  <si>
    <t xml:space="preserve">13.5 g</t>
  </si>
  <si>
    <t xml:space="preserve">SiPMs
</t>
  </si>
  <si>
    <t xml:space="preserve">Foundazione Bruno Kessler, Italy</t>
  </si>
  <si>
    <t xml:space="preserve">&lt;2.03</t>
  </si>
  <si>
    <t xml:space="preserve">&lt;15.80</t>
  </si>
  <si>
    <t xml:space="preserve">&lt;1.24</t>
  </si>
  <si>
    <t xml:space="preserve">&lt;4.35</t>
  </si>
  <si>
    <t xml:space="preserve">&lt;31.10</t>
  </si>
  <si>
    <t xml:space="preserve">&lt;7.92</t>
  </si>
  <si>
    <t xml:space="preserve">&lt;263.40</t>
  </si>
  <si>
    <t xml:space="preserve">&lt;21.85</t>
  </si>
  <si>
    <t xml:space="preserve">&lt;8.89</t>
  </si>
  <si>
    <t xml:space="preserve">&lt;6.48</t>
  </si>
  <si>
    <t xml:space="preserve">In Progress and To Be Measured:</t>
  </si>
  <si>
    <t xml:space="preserve">Next Sample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</si>
</sst>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"/>
    <numFmt numFmtId="167" formatCode="0.000"/>
    <numFmt numFmtId="168" formatCode="0"/>
    <numFmt numFmtId="169" formatCode="0.00"/>
    <numFmt numFmtId="170" formatCode="@"/>
    <numFmt numFmtId="171" formatCode="0.00%"/>
  </numFmts>
  <fonts count="27">
    <font>
      <sz val="10"/>
      <name val="Bitstream Ve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</font>
    <font>
      <b val="true"/>
      <sz val="10"/>
      <color rgb="FF000000"/>
      <name val="Bitstream Vera Sans"/>
      <family val="2"/>
    </font>
    <font>
      <sz val="10"/>
      <color rgb="FFCC0000"/>
      <name val="Bitstream Vera Sans"/>
      <family val="2"/>
    </font>
    <font>
      <b val="true"/>
      <sz val="10"/>
      <color rgb="FFFFFFFF"/>
      <name val="Bitstream Vera Sans"/>
      <family val="2"/>
    </font>
    <font>
      <i val="true"/>
      <sz val="10"/>
      <color rgb="FF808080"/>
      <name val="Bitstream Vera Sans"/>
      <family val="2"/>
    </font>
    <font>
      <sz val="10"/>
      <color rgb="FF006600"/>
      <name val="Bitstream Vera Sans"/>
      <family val="2"/>
    </font>
    <font>
      <sz val="18"/>
      <color rgb="FF000000"/>
      <name val="Bitstream Vera Sans"/>
      <family val="2"/>
    </font>
    <font>
      <sz val="12"/>
      <color rgb="FF000000"/>
      <name val="Bitstream Vera Sans"/>
      <family val="2"/>
    </font>
    <font>
      <b val="true"/>
      <sz val="24"/>
      <color rgb="FF000000"/>
      <name val="Bitstream Vera Sans"/>
      <family val="2"/>
    </font>
    <font>
      <sz val="10"/>
      <color rgb="FF996600"/>
      <name val="Bitstream Vera Sans"/>
      <family val="2"/>
    </font>
    <font>
      <sz val="10"/>
      <color rgb="FF333333"/>
      <name val="Bitstream Vera Sans"/>
      <family val="2"/>
    </font>
    <font>
      <sz val="8"/>
      <name val="Bitstream Vera Serif"/>
      <family val="1"/>
    </font>
    <font>
      <b val="true"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rgb="FF000000"/>
      <name val="Bitstream Vera Serif"/>
      <family val="1"/>
    </font>
    <font>
      <sz val="10"/>
      <name val="Bitstream Vera Serif"/>
      <family val="1"/>
    </font>
    <font>
      <b val="true"/>
      <sz val="8"/>
      <name val="Bitstream Vera Serif"/>
      <family val="1"/>
      <charset val="1"/>
    </font>
    <font>
      <sz val="8"/>
      <name val="Bitstream Vera Serif"/>
      <family val="1"/>
      <charset val="1"/>
    </font>
    <font>
      <sz val="7"/>
      <name val="Bitstream Vera Serif"/>
      <family val="1"/>
    </font>
    <font>
      <sz val="8"/>
      <color rgb="FF0000FF"/>
      <name val="Bitstream Vera Serif"/>
      <family val="1"/>
    </font>
    <font>
      <sz val="9"/>
      <name val="Bitstream Vera Serif"/>
      <family val="1"/>
    </font>
    <font>
      <sz val="9"/>
      <name val="Bitstream Vera Sans"/>
      <family val="2"/>
    </font>
    <font>
      <b val="true"/>
      <sz val="8"/>
      <name val="Bitstream Vera Serif"/>
      <family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CCCCCC"/>
        <bgColor rgb="FFCCCCFF"/>
      </patternFill>
    </fill>
    <fill>
      <patternFill patternType="solid">
        <fgColor rgb="FFFFFBCC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000080"/>
      </left>
      <right style="thin">
        <color rgb="FF000080"/>
      </right>
      <top/>
      <bottom style="thin">
        <color rgb="FF000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7" fillId="6" borderId="0" applyFont="true" applyBorder="fals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8" borderId="0" applyFont="true" applyBorder="false" applyAlignment="false" applyProtection="false"/>
    <xf numFmtId="164" fontId="14" fillId="8" borderId="1" applyFont="true" applyBorder="tru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9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9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9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9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9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21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1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4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4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14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5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5" fillId="1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1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1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4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1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1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1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14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5" fillId="1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1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1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5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1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9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4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9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26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2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1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5" fillId="1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5" fillId="1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5" fillId="1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13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well/SBC/cw01/cw01.html" TargetMode="External"/><Relationship Id="rId2" Type="http://schemas.openxmlformats.org/officeDocument/2006/relationships/hyperlink" Target="https://www.snolab.ca/users/services/gamma-assay/well/SBC/cw02/cw02.html" TargetMode="External"/><Relationship Id="rId3" Type="http://schemas.openxmlformats.org/officeDocument/2006/relationships/hyperlink" Target="https://www.snolab.ca/users/services/gamma-assay/well/SBC/cw03/cw03.html" TargetMode="External"/><Relationship Id="rId4" Type="http://schemas.openxmlformats.org/officeDocument/2006/relationships/hyperlink" Target="https://www.snolab.ca/users/services/gamma-assay/well/SBC/cw04/cw04.html" TargetMode="External"/><Relationship Id="rId5" Type="http://schemas.openxmlformats.org/officeDocument/2006/relationships/hyperlink" Target="https://www.snolab.ca/users/services/gamma-assay/well/SBC/cw05/cw05.html" TargetMode="External"/><Relationship Id="rId6" Type="http://schemas.openxmlformats.org/officeDocument/2006/relationships/hyperlink" Target="https://www.snolab.ca/users/services/gamma-assay/well/SBC/cw06/cw06.html" TargetMode="External"/><Relationship Id="rId7" Type="http://schemas.openxmlformats.org/officeDocument/2006/relationships/hyperlink" Target="https://www.snolab.ca/users/services/gamma-assay/well/SBC/cw07/cw07.html" TargetMode="External"/><Relationship Id="rId8" Type="http://schemas.openxmlformats.org/officeDocument/2006/relationships/hyperlink" Target="https://www.snolab.ca/users/services/gamma-assay/well/SBC/cw08/cw08.html" TargetMode="External"/><Relationship Id="rId9" Type="http://schemas.openxmlformats.org/officeDocument/2006/relationships/hyperlink" Target="https://www.snolab.ca/users/services/gamma-assay/well/SBC/cw09/cw09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U65451"/>
  <sheetViews>
    <sheetView showFormulas="false" showGridLines="true" showRowColHeaders="true" showZeros="true" rightToLeft="false" tabSelected="true" showOutlineSymbols="true" defaultGridColor="true" view="normal" topLeftCell="A57" colorId="64" zoomScale="83" zoomScaleNormal="83" zoomScalePageLayoutView="100" workbookViewId="0">
      <selection pane="topLeft" activeCell="A68" activeCellId="0" sqref="A68"/>
    </sheetView>
  </sheetViews>
  <sheetFormatPr defaultColWidth="9.46875" defaultRowHeight="14.1" zeroHeight="false" outlineLevelRow="0" outlineLevelCol="0"/>
  <cols>
    <col collapsed="false" customWidth="true" hidden="false" outlineLevel="0" max="2" min="1" style="1" width="13.46"/>
    <col collapsed="false" customWidth="true" hidden="false" outlineLevel="0" max="3" min="3" style="1" width="8.53"/>
    <col collapsed="false" customWidth="true" hidden="false" outlineLevel="0" max="4" min="4" style="1" width="8.46"/>
    <col collapsed="false" customWidth="true" hidden="false" outlineLevel="0" max="5" min="5" style="1" width="10.46"/>
    <col collapsed="false" customWidth="true" hidden="false" outlineLevel="0" max="6" min="6" style="2" width="10.46"/>
    <col collapsed="false" customWidth="true" hidden="false" outlineLevel="0" max="7" min="7" style="1" width="10.46"/>
    <col collapsed="false" customWidth="false" hidden="false" outlineLevel="0" max="8" min="8" style="1" width="9.47"/>
    <col collapsed="false" customWidth="true" hidden="false" outlineLevel="0" max="10" min="9" style="1" width="8.46"/>
    <col collapsed="false" customWidth="true" hidden="false" outlineLevel="0" max="11" min="11" style="1" width="11.47"/>
    <col collapsed="false" customWidth="false" hidden="false" outlineLevel="0" max="13" min="12" style="1" width="9.47"/>
    <col collapsed="false" customWidth="true" hidden="false" outlineLevel="0" max="14" min="14" style="1" width="10.46"/>
    <col collapsed="false" customWidth="true" hidden="false" outlineLevel="0" max="15" min="15" style="1" width="5.47"/>
    <col collapsed="false" customWidth="true" hidden="false" outlineLevel="0" max="16" min="16" style="1" width="9.59"/>
    <col collapsed="false" customWidth="true" hidden="false" outlineLevel="0" max="17" min="17" style="1" width="10.46"/>
    <col collapsed="false" customWidth="true" hidden="false" outlineLevel="0" max="18" min="18" style="1" width="6.46"/>
    <col collapsed="false" customWidth="true" hidden="false" outlineLevel="0" max="19" min="19" style="1" width="8.59"/>
    <col collapsed="false" customWidth="true" hidden="false" outlineLevel="0" max="20" min="20" style="1" width="10.46"/>
    <col collapsed="false" customWidth="true" hidden="false" outlineLevel="0" max="21" min="21" style="1" width="5.47"/>
    <col collapsed="false" customWidth="true" hidden="false" outlineLevel="0" max="22" min="22" style="1" width="10.15"/>
    <col collapsed="false" customWidth="true" hidden="false" outlineLevel="0" max="23" min="23" style="1" width="8.53"/>
    <col collapsed="false" customWidth="true" hidden="false" outlineLevel="0" max="24" min="24" style="1" width="5.47"/>
    <col collapsed="false" customWidth="true" hidden="false" outlineLevel="0" max="25" min="25" style="1" width="6.46"/>
    <col collapsed="false" customWidth="true" hidden="false" outlineLevel="0" max="26" min="26" style="1" width="11.65"/>
    <col collapsed="false" customWidth="true" hidden="false" outlineLevel="0" max="27" min="27" style="1" width="5.47"/>
    <col collapsed="false" customWidth="false" hidden="false" outlineLevel="0" max="28" min="28" style="1" width="9.47"/>
    <col collapsed="false" customWidth="true" hidden="false" outlineLevel="0" max="29" min="29" style="1" width="10.46"/>
    <col collapsed="false" customWidth="true" hidden="false" outlineLevel="0" max="30" min="30" style="1" width="3.46"/>
    <col collapsed="false" customWidth="true" hidden="false" outlineLevel="0" max="31" min="31" style="1" width="10.46"/>
    <col collapsed="false" customWidth="false" hidden="false" outlineLevel="0" max="257" min="32" style="3" width="9.47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2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2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2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2.8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12.8" hidden="false" customHeight="true" outlineLevel="0" collapsed="false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4"/>
      <c r="AE11" s="14"/>
    </row>
    <row r="12" customFormat="false" ht="12.8" hidden="false" customHeight="true" outlineLevel="0" collapsed="false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</row>
    <row r="13" customFormat="false" ht="29.05" hidden="false" customHeight="true" outlineLevel="0" collapsed="false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4"/>
      <c r="AE13" s="14"/>
    </row>
    <row r="14" customFormat="false" ht="29.05" hidden="false" customHeight="true" outlineLevel="0" collapsed="false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4"/>
      <c r="AE14" s="14"/>
    </row>
    <row r="15" s="18" customFormat="true" ht="35.95" hidden="false" customHeight="true" outlineLevel="0" collapsed="false">
      <c r="A15" s="15" t="s">
        <v>20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</row>
    <row r="16" customFormat="false" ht="35.95" hidden="false" customHeight="true" outlineLevel="0" collapsed="false">
      <c r="A16" s="19" t="s">
        <v>21</v>
      </c>
      <c r="B16" s="19" t="s">
        <v>22</v>
      </c>
      <c r="C16" s="19" t="s">
        <v>23</v>
      </c>
      <c r="D16" s="19" t="s">
        <v>24</v>
      </c>
      <c r="E16" s="19" t="s">
        <v>25</v>
      </c>
      <c r="F16" s="20" t="s">
        <v>26</v>
      </c>
      <c r="G16" s="19"/>
      <c r="H16" s="21"/>
      <c r="I16" s="22" t="s">
        <v>27</v>
      </c>
      <c r="J16" s="23"/>
      <c r="K16" s="21"/>
      <c r="L16" s="22" t="s">
        <v>28</v>
      </c>
      <c r="M16" s="23"/>
      <c r="N16" s="21"/>
      <c r="O16" s="22" t="s">
        <v>29</v>
      </c>
      <c r="P16" s="23"/>
      <c r="Q16" s="21"/>
      <c r="R16" s="22" t="s">
        <v>30</v>
      </c>
      <c r="S16" s="23"/>
      <c r="T16" s="24"/>
      <c r="U16" s="25" t="s">
        <v>31</v>
      </c>
      <c r="V16" s="26"/>
      <c r="W16" s="27"/>
      <c r="X16" s="25" t="s">
        <v>32</v>
      </c>
      <c r="Y16" s="26"/>
      <c r="Z16" s="27"/>
      <c r="AA16" s="25" t="s">
        <v>33</v>
      </c>
      <c r="AB16" s="26"/>
      <c r="AC16" s="19" t="s">
        <v>34</v>
      </c>
      <c r="AD16" s="19"/>
      <c r="AE16" s="19"/>
    </row>
    <row r="17" customFormat="false" ht="43.85" hidden="false" customHeight="true" outlineLevel="0" collapsed="false">
      <c r="A17" s="28" t="s">
        <v>35</v>
      </c>
      <c r="B17" s="29" t="s">
        <v>36</v>
      </c>
      <c r="C17" s="30" t="s">
        <v>37</v>
      </c>
      <c r="D17" s="31" t="n">
        <v>21.516</v>
      </c>
      <c r="E17" s="32" t="n">
        <v>200302</v>
      </c>
      <c r="F17" s="33" t="n">
        <v>43892</v>
      </c>
      <c r="G17" s="34" t="s">
        <v>38</v>
      </c>
      <c r="H17" s="35" t="n">
        <v>45060</v>
      </c>
      <c r="I17" s="36" t="s">
        <v>39</v>
      </c>
      <c r="J17" s="37" t="n">
        <v>2019</v>
      </c>
      <c r="K17" s="35" t="n">
        <v>28170</v>
      </c>
      <c r="L17" s="36" t="s">
        <v>39</v>
      </c>
      <c r="M17" s="37" t="n">
        <v>2292</v>
      </c>
      <c r="N17" s="35" t="n">
        <v>2328</v>
      </c>
      <c r="O17" s="38" t="s">
        <v>39</v>
      </c>
      <c r="P17" s="39" t="n">
        <v>72.4</v>
      </c>
      <c r="Q17" s="35" t="n">
        <v>10940</v>
      </c>
      <c r="R17" s="36" t="s">
        <v>39</v>
      </c>
      <c r="S17" s="37" t="n">
        <v>708.1</v>
      </c>
      <c r="T17" s="35" t="n">
        <v>6009</v>
      </c>
      <c r="U17" s="38" t="s">
        <v>39</v>
      </c>
      <c r="V17" s="37" t="n">
        <v>568.3</v>
      </c>
      <c r="W17" s="35" t="n">
        <v>222.88</v>
      </c>
      <c r="X17" s="38" t="s">
        <v>39</v>
      </c>
      <c r="Y17" s="37" t="n">
        <v>593.6</v>
      </c>
      <c r="Z17" s="35" t="n">
        <v>20544</v>
      </c>
      <c r="AA17" s="36" t="s">
        <v>39</v>
      </c>
      <c r="AB17" s="40" t="n">
        <v>611.8</v>
      </c>
      <c r="AC17" s="35" t="n">
        <v>68019</v>
      </c>
      <c r="AD17" s="41" t="s">
        <v>39</v>
      </c>
      <c r="AE17" s="37" t="n">
        <v>49610</v>
      </c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</row>
    <row r="18" customFormat="false" ht="34.3" hidden="false" customHeight="true" outlineLevel="0" collapsed="false">
      <c r="A18" s="42" t="s">
        <v>40</v>
      </c>
      <c r="B18" s="42"/>
      <c r="C18" s="43" t="s">
        <v>41</v>
      </c>
      <c r="D18" s="44"/>
      <c r="E18" s="45"/>
      <c r="F18" s="46" t="n">
        <v>43914</v>
      </c>
      <c r="G18" s="34" t="s">
        <v>42</v>
      </c>
      <c r="H18" s="47" t="str">
        <f aca="false">ROUND(H17*81/1000,2)&amp;" ppb"</f>
        <v>3649.86 ppb</v>
      </c>
      <c r="I18" s="48" t="s">
        <v>39</v>
      </c>
      <c r="J18" s="49" t="str">
        <f aca="false">ROUND(J17*81/1000,2)&amp;" ppb"</f>
        <v>163.54 ppb</v>
      </c>
      <c r="K18" s="47" t="str">
        <f aca="false">ROUND(K17*81/1000,2)&amp;" ppb"</f>
        <v>2281.77 ppb</v>
      </c>
      <c r="L18" s="48" t="s">
        <v>39</v>
      </c>
      <c r="M18" s="49" t="str">
        <f aca="false">ROUND(M17*81/1000,2)&amp;" ppb"</f>
        <v>185.65 ppb</v>
      </c>
      <c r="N18" s="47" t="str">
        <f aca="false">ROUND(N17*1760/1000,2)&amp;" ppb"</f>
        <v>4097.28 ppb</v>
      </c>
      <c r="O18" s="41" t="s">
        <v>39</v>
      </c>
      <c r="P18" s="49" t="str">
        <f aca="false">ROUND(P17*1760/1000,2)&amp;" ppb"</f>
        <v>127.42 ppb</v>
      </c>
      <c r="Q18" s="47" t="str">
        <f aca="false">ROUND(Q17*246/1000,2)&amp;" ppb"</f>
        <v>2691.24 ppb</v>
      </c>
      <c r="R18" s="41" t="s">
        <v>39</v>
      </c>
      <c r="S18" s="49" t="str">
        <f aca="false">ROUND(S17*246/1000,2)&amp;" ppb"</f>
        <v>174.19 ppb</v>
      </c>
      <c r="T18" s="47" t="str">
        <f aca="false">ROUND(T17*246/1000,2)&amp;" ppb"</f>
        <v>1478.21 ppb</v>
      </c>
      <c r="U18" s="41" t="s">
        <v>39</v>
      </c>
      <c r="V18" s="49" t="str">
        <f aca="false">ROUND(V17*246/1000,2)&amp;" ppb"</f>
        <v>139.8 ppb</v>
      </c>
      <c r="W18" s="35"/>
      <c r="X18" s="41"/>
      <c r="Y18" s="37"/>
      <c r="Z18" s="47" t="str">
        <f aca="false">ROUND(Z17*81/1000,2)&amp;" ppb"</f>
        <v>1664.06 ppb</v>
      </c>
      <c r="AA18" s="48" t="s">
        <v>39</v>
      </c>
      <c r="AB18" s="50" t="str">
        <f aca="false">ROUND(AB17*81/1000,2)&amp;" ppb"</f>
        <v>49.56 ppb</v>
      </c>
      <c r="AC18" s="47" t="str">
        <f aca="false">ROUND(AC17*32300/1000000,2)&amp;" ppm"</f>
        <v>2197.01 ppm</v>
      </c>
      <c r="AD18" s="48" t="s">
        <v>39</v>
      </c>
      <c r="AE18" s="50" t="str">
        <f aca="false">ROUND(AE17*32300/1000000,2)&amp;" ppm"</f>
        <v>1602.4 ppm</v>
      </c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</row>
    <row r="19" customFormat="false" ht="34.3" hidden="false" customHeight="true" outlineLevel="0" collapsed="false">
      <c r="A19" s="51"/>
      <c r="B19" s="51"/>
      <c r="C19" s="52"/>
      <c r="D19" s="53"/>
      <c r="E19" s="54"/>
      <c r="F19" s="55"/>
      <c r="G19" s="34" t="s">
        <v>43</v>
      </c>
      <c r="H19" s="35" t="n">
        <f aca="false">H17*0.0013</f>
        <v>58.578</v>
      </c>
      <c r="I19" s="56" t="s">
        <v>39</v>
      </c>
      <c r="J19" s="39" t="n">
        <f aca="false">J17*0.0013</f>
        <v>2.6247</v>
      </c>
      <c r="K19" s="35" t="n">
        <f aca="false">K17*0.0013</f>
        <v>36.621</v>
      </c>
      <c r="L19" s="56" t="s">
        <v>39</v>
      </c>
      <c r="M19" s="39" t="n">
        <f aca="false">M17*0.0013</f>
        <v>2.9796</v>
      </c>
      <c r="N19" s="35" t="n">
        <f aca="false">N17*0.0013</f>
        <v>3.0264</v>
      </c>
      <c r="O19" s="56" t="s">
        <v>39</v>
      </c>
      <c r="P19" s="39" t="n">
        <f aca="false">P17*0.0013</f>
        <v>0.09412</v>
      </c>
      <c r="Q19" s="35" t="n">
        <f aca="false">Q17*0.0013</f>
        <v>14.222</v>
      </c>
      <c r="R19" s="56" t="s">
        <v>39</v>
      </c>
      <c r="S19" s="39" t="n">
        <f aca="false">S17*0.0013</f>
        <v>0.92053</v>
      </c>
      <c r="T19" s="35" t="n">
        <f aca="false">T17*0.0013</f>
        <v>7.8117</v>
      </c>
      <c r="U19" s="56" t="s">
        <v>39</v>
      </c>
      <c r="V19" s="39" t="n">
        <f aca="false">V17*0.0013</f>
        <v>0.73879</v>
      </c>
      <c r="W19" s="35" t="n">
        <f aca="false">W17*0.0013</f>
        <v>0.289744</v>
      </c>
      <c r="X19" s="56" t="s">
        <v>39</v>
      </c>
      <c r="Y19" s="39" t="n">
        <f aca="false">Y17*0.0013</f>
        <v>0.77168</v>
      </c>
      <c r="Z19" s="35" t="n">
        <f aca="false">Z17*0.0013</f>
        <v>26.7072</v>
      </c>
      <c r="AA19" s="56" t="s">
        <v>39</v>
      </c>
      <c r="AB19" s="37" t="n">
        <f aca="false">AB17*0.0013</f>
        <v>0.79534</v>
      </c>
      <c r="AC19" s="35" t="n">
        <f aca="false">AC17*0.0013</f>
        <v>88.4247</v>
      </c>
      <c r="AD19" s="56" t="s">
        <v>39</v>
      </c>
      <c r="AE19" s="37" t="n">
        <f aca="false">AE17*0.0013</f>
        <v>64.493</v>
      </c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</row>
    <row r="20" customFormat="false" ht="43.85" hidden="false" customHeight="true" outlineLevel="0" collapsed="false">
      <c r="A20" s="57" t="s">
        <v>44</v>
      </c>
      <c r="B20" s="58" t="s">
        <v>45</v>
      </c>
      <c r="C20" s="59" t="s">
        <v>46</v>
      </c>
      <c r="D20" s="60" t="n">
        <v>15.552</v>
      </c>
      <c r="E20" s="61" t="n">
        <v>200722</v>
      </c>
      <c r="F20" s="62" t="n">
        <v>44034</v>
      </c>
      <c r="G20" s="63" t="s">
        <v>38</v>
      </c>
      <c r="H20" s="64" t="n">
        <v>8740</v>
      </c>
      <c r="I20" s="65" t="s">
        <v>39</v>
      </c>
      <c r="J20" s="66" t="n">
        <v>337.3</v>
      </c>
      <c r="K20" s="64" t="n">
        <v>7803</v>
      </c>
      <c r="L20" s="65" t="s">
        <v>39</v>
      </c>
      <c r="M20" s="66" t="n">
        <v>615.6</v>
      </c>
      <c r="N20" s="64" t="n">
        <v>498.8</v>
      </c>
      <c r="O20" s="67" t="s">
        <v>39</v>
      </c>
      <c r="P20" s="68" t="n">
        <v>14.69</v>
      </c>
      <c r="Q20" s="69" t="n">
        <v>15710</v>
      </c>
      <c r="R20" s="65" t="s">
        <v>39</v>
      </c>
      <c r="S20" s="66" t="n">
        <v>688.2</v>
      </c>
      <c r="T20" s="64" t="n">
        <v>8831</v>
      </c>
      <c r="U20" s="67" t="s">
        <v>39</v>
      </c>
      <c r="V20" s="66" t="n">
        <v>349</v>
      </c>
      <c r="W20" s="70" t="s">
        <v>47</v>
      </c>
      <c r="X20" s="67"/>
      <c r="Y20" s="66"/>
      <c r="Z20" s="64" t="n">
        <v>4824.2</v>
      </c>
      <c r="AA20" s="65" t="s">
        <v>39</v>
      </c>
      <c r="AB20" s="71" t="n">
        <v>324.5</v>
      </c>
      <c r="AC20" s="72"/>
      <c r="AD20" s="72"/>
      <c r="AE20" s="72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</row>
    <row r="21" customFormat="false" ht="34.3" hidden="false" customHeight="true" outlineLevel="0" collapsed="false">
      <c r="A21" s="73" t="s">
        <v>48</v>
      </c>
      <c r="B21" s="74" t="s">
        <v>49</v>
      </c>
      <c r="C21" s="75" t="s">
        <v>50</v>
      </c>
      <c r="D21" s="76"/>
      <c r="E21" s="77"/>
      <c r="F21" s="78" t="n">
        <v>44054</v>
      </c>
      <c r="G21" s="63" t="s">
        <v>42</v>
      </c>
      <c r="H21" s="69" t="str">
        <f aca="false">ROUND(H20*81/1000,2)&amp;" ppb"</f>
        <v>707.94 ppb</v>
      </c>
      <c r="I21" s="79" t="s">
        <v>39</v>
      </c>
      <c r="J21" s="80" t="str">
        <f aca="false">ROUND(J20*81/1000,2)&amp;" ppb"</f>
        <v>27.32 ppb</v>
      </c>
      <c r="K21" s="69" t="str">
        <f aca="false">ROUND(K20*81/1000,2)&amp;" ppb"</f>
        <v>632.04 ppb</v>
      </c>
      <c r="L21" s="79" t="s">
        <v>39</v>
      </c>
      <c r="M21" s="80" t="str">
        <f aca="false">ROUND(M20*81/1000,2)&amp;" ppb"</f>
        <v>49.86 ppb</v>
      </c>
      <c r="N21" s="69" t="str">
        <f aca="false">ROUND(N20*1760/1000,2)&amp;" ppb"</f>
        <v>877.89 ppb</v>
      </c>
      <c r="O21" s="81" t="s">
        <v>39</v>
      </c>
      <c r="P21" s="80" t="str">
        <f aca="false">ROUND(P20*1760/1000,2)&amp;" ppb"</f>
        <v>25.85 ppb</v>
      </c>
      <c r="Q21" s="69" t="str">
        <f aca="false">ROUND(Q20*246/1000,2)&amp;" ppb"</f>
        <v>3864.66 ppb</v>
      </c>
      <c r="R21" s="81" t="s">
        <v>39</v>
      </c>
      <c r="S21" s="80" t="str">
        <f aca="false">ROUND(S20*246/1000,2)&amp;" ppb"</f>
        <v>169.3 ppb</v>
      </c>
      <c r="T21" s="69" t="str">
        <f aca="false">ROUND(T20*246/1000,2)&amp;" ppb"</f>
        <v>2172.43 ppb</v>
      </c>
      <c r="U21" s="81" t="s">
        <v>39</v>
      </c>
      <c r="V21" s="80" t="str">
        <f aca="false">ROUND(V20*246/1000,2)&amp;" ppb"</f>
        <v>85.85 ppb</v>
      </c>
      <c r="W21" s="64"/>
      <c r="X21" s="81"/>
      <c r="Y21" s="66"/>
      <c r="Z21" s="69" t="str">
        <f aca="false">ROUND(Z20*81/1000,2)&amp;" ppb"</f>
        <v>390.76 ppb</v>
      </c>
      <c r="AA21" s="79" t="s">
        <v>39</v>
      </c>
      <c r="AB21" s="82" t="str">
        <f aca="false">ROUND(AB20*81/1000,2)&amp;" ppb"</f>
        <v>26.28 ppb</v>
      </c>
      <c r="AC21" s="83"/>
      <c r="AD21" s="81"/>
      <c r="AE21" s="84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</row>
    <row r="22" customFormat="false" ht="35.7" hidden="false" customHeight="true" outlineLevel="0" collapsed="false">
      <c r="A22" s="85"/>
      <c r="B22" s="85"/>
      <c r="C22" s="63" t="s">
        <v>51</v>
      </c>
      <c r="D22" s="63"/>
      <c r="E22" s="61"/>
      <c r="F22" s="86"/>
      <c r="G22" s="63" t="s">
        <v>38</v>
      </c>
      <c r="H22" s="87"/>
      <c r="I22" s="81"/>
      <c r="J22" s="88" t="s">
        <v>52</v>
      </c>
      <c r="K22" s="64" t="n">
        <v>11541</v>
      </c>
      <c r="L22" s="81" t="s">
        <v>39</v>
      </c>
      <c r="M22" s="89" t="n">
        <v>11560</v>
      </c>
      <c r="N22" s="90" t="s">
        <v>53</v>
      </c>
      <c r="O22" s="90"/>
      <c r="P22" s="90"/>
      <c r="Q22" s="64" t="n">
        <v>1233</v>
      </c>
      <c r="R22" s="67" t="s">
        <v>39</v>
      </c>
      <c r="S22" s="66" t="n">
        <v>92.76</v>
      </c>
      <c r="T22" s="83"/>
      <c r="U22" s="91" t="s">
        <v>54</v>
      </c>
      <c r="V22" s="91"/>
      <c r="W22" s="64" t="n">
        <v>212.23</v>
      </c>
      <c r="X22" s="67" t="s">
        <v>39</v>
      </c>
      <c r="Y22" s="66" t="n">
        <v>493.2</v>
      </c>
      <c r="Z22" s="92"/>
      <c r="AA22" s="81"/>
      <c r="AB22" s="93" t="s">
        <v>55</v>
      </c>
      <c r="AC22" s="64" t="n">
        <v>1005</v>
      </c>
      <c r="AD22" s="67" t="s">
        <v>39</v>
      </c>
      <c r="AE22" s="66" t="n">
        <v>678.2</v>
      </c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</row>
    <row r="23" customFormat="false" ht="35.7" hidden="false" customHeight="true" outlineLevel="0" collapsed="false">
      <c r="A23" s="85"/>
      <c r="B23" s="85"/>
      <c r="C23" s="63"/>
      <c r="D23" s="63"/>
      <c r="E23" s="94"/>
      <c r="F23" s="86"/>
      <c r="G23" s="63" t="s">
        <v>42</v>
      </c>
      <c r="H23" s="87"/>
      <c r="I23" s="81"/>
      <c r="J23" s="66"/>
      <c r="K23" s="69" t="str">
        <f aca="false">ROUND(K22*32300/1000000,2)&amp;" ppm"</f>
        <v>372.77 ppm</v>
      </c>
      <c r="L23" s="79" t="s">
        <v>39</v>
      </c>
      <c r="M23" s="80" t="str">
        <f aca="false">ROUND(M22*32300/1000000,2)&amp;" ppm"</f>
        <v>373.39 ppm</v>
      </c>
      <c r="N23" s="90"/>
      <c r="O23" s="90"/>
      <c r="P23" s="90"/>
      <c r="Q23" s="69" t="str">
        <f aca="false">ROUND(Q22*1760/1000,2)&amp;" ppb"</f>
        <v>2170.08 ppb</v>
      </c>
      <c r="R23" s="81" t="s">
        <v>39</v>
      </c>
      <c r="S23" s="80" t="str">
        <f aca="false">ROUND(S22*1760/1000,2)&amp;" ppb"</f>
        <v>163.26 ppb</v>
      </c>
      <c r="T23" s="83"/>
      <c r="U23" s="84"/>
      <c r="V23" s="84"/>
      <c r="W23" s="64"/>
      <c r="X23" s="81"/>
      <c r="Y23" s="84"/>
      <c r="Z23" s="92"/>
      <c r="AA23" s="84"/>
      <c r="AB23" s="84"/>
      <c r="AC23" s="83"/>
      <c r="AD23" s="81"/>
      <c r="AE23" s="84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</row>
    <row r="24" customFormat="false" ht="34.3" hidden="false" customHeight="true" outlineLevel="0" collapsed="false">
      <c r="A24" s="95" t="s">
        <v>56</v>
      </c>
      <c r="B24" s="29" t="s">
        <v>57</v>
      </c>
      <c r="C24" s="30" t="s">
        <v>58</v>
      </c>
      <c r="D24" s="31" t="n">
        <v>8.887</v>
      </c>
      <c r="E24" s="96" t="s">
        <v>59</v>
      </c>
      <c r="F24" s="33" t="n">
        <v>44370</v>
      </c>
      <c r="G24" s="34" t="s">
        <v>60</v>
      </c>
      <c r="H24" s="97"/>
      <c r="I24" s="98" t="s">
        <v>27</v>
      </c>
      <c r="J24" s="99"/>
      <c r="K24" s="97"/>
      <c r="L24" s="98" t="s">
        <v>28</v>
      </c>
      <c r="M24" s="99"/>
      <c r="N24" s="97"/>
      <c r="O24" s="98" t="s">
        <v>29</v>
      </c>
      <c r="P24" s="99"/>
      <c r="Q24" s="97"/>
      <c r="R24" s="98" t="s">
        <v>30</v>
      </c>
      <c r="S24" s="99"/>
      <c r="T24" s="100"/>
      <c r="U24" s="98" t="s">
        <v>34</v>
      </c>
      <c r="V24" s="99"/>
      <c r="W24" s="97"/>
      <c r="X24" s="98" t="s">
        <v>32</v>
      </c>
      <c r="Y24" s="99"/>
      <c r="Z24" s="97"/>
      <c r="AA24" s="98" t="s">
        <v>61</v>
      </c>
      <c r="AB24" s="99"/>
      <c r="AC24" s="101" t="s">
        <v>62</v>
      </c>
      <c r="AD24" s="101"/>
      <c r="AE24" s="101"/>
    </row>
    <row r="25" customFormat="false" ht="29.05" hidden="false" customHeight="true" outlineLevel="0" collapsed="false">
      <c r="A25" s="42" t="s">
        <v>63</v>
      </c>
      <c r="B25" s="42" t="s">
        <v>64</v>
      </c>
      <c r="C25" s="42"/>
      <c r="D25" s="42"/>
      <c r="E25" s="42"/>
      <c r="F25" s="46" t="n">
        <v>44379</v>
      </c>
      <c r="G25" s="34" t="s">
        <v>38</v>
      </c>
      <c r="H25" s="102" t="s">
        <v>65</v>
      </c>
      <c r="I25" s="41"/>
      <c r="J25" s="37"/>
      <c r="K25" s="35" t="n">
        <v>528.2</v>
      </c>
      <c r="L25" s="41" t="s">
        <v>39</v>
      </c>
      <c r="M25" s="37" t="n">
        <v>364.4</v>
      </c>
      <c r="N25" s="35" t="n">
        <v>5.067</v>
      </c>
      <c r="O25" s="41" t="s">
        <v>39</v>
      </c>
      <c r="P25" s="37" t="n">
        <v>5.36</v>
      </c>
      <c r="Q25" s="102" t="s">
        <v>66</v>
      </c>
      <c r="R25" s="41"/>
      <c r="S25" s="37"/>
      <c r="T25" s="102" t="s">
        <v>67</v>
      </c>
      <c r="U25" s="41"/>
      <c r="V25" s="37"/>
      <c r="W25" s="102" t="s">
        <v>68</v>
      </c>
      <c r="X25" s="38"/>
      <c r="Y25" s="37"/>
      <c r="Z25" s="102" t="s">
        <v>69</v>
      </c>
      <c r="AA25" s="41"/>
      <c r="AB25" s="37"/>
      <c r="AC25" s="103"/>
      <c r="AD25" s="103"/>
      <c r="AE25" s="103"/>
    </row>
    <row r="26" customFormat="false" ht="28.4" hidden="false" customHeight="true" outlineLevel="0" collapsed="false">
      <c r="A26" s="42"/>
      <c r="B26" s="42" t="s">
        <v>70</v>
      </c>
      <c r="C26" s="42"/>
      <c r="D26" s="42"/>
      <c r="E26" s="42"/>
      <c r="F26" s="46"/>
      <c r="G26" s="34" t="s">
        <v>42</v>
      </c>
      <c r="H26" s="47" t="str">
        <f aca="false">"&lt;"&amp;ROUND(RIGHT(H25,LEN(H25)-1)*81/1000,2)&amp;" ppb"</f>
        <v>&lt;0.61 ppb</v>
      </c>
      <c r="I26" s="41"/>
      <c r="J26" s="49"/>
      <c r="K26" s="47" t="str">
        <f aca="false">ROUND(K25*81/1000,2)&amp;" ppb"</f>
        <v>42.78 ppb</v>
      </c>
      <c r="L26" s="48" t="s">
        <v>39</v>
      </c>
      <c r="M26" s="49" t="str">
        <f aca="false">ROUND(M25*81/1000,2)&amp;" ppb"</f>
        <v>29.52 ppb</v>
      </c>
      <c r="N26" s="47" t="str">
        <f aca="false">ROUND(N25*1760/1000,2)&amp;" ppb"</f>
        <v>8.92 ppb</v>
      </c>
      <c r="O26" s="41" t="s">
        <v>39</v>
      </c>
      <c r="P26" s="49" t="str">
        <f aca="false">ROUND(P25*1760/1000,2)&amp;" ppb"</f>
        <v>9.43 ppb</v>
      </c>
      <c r="Q26" s="47" t="str">
        <f aca="false">"&lt;"&amp;ROUND(RIGHT(Q25,LEN(Q25)-1)*246/1000,2)&amp;" ppb"</f>
        <v>&lt;3.27 ppb</v>
      </c>
      <c r="R26" s="41"/>
      <c r="S26" s="49"/>
      <c r="T26" s="47" t="str">
        <f aca="false">"&lt;"&amp;ROUND(RIGHT(T25,LEN(T25)-1)*32300/1000000,2)&amp;" ppm"</f>
        <v>&lt;10.64 ppm</v>
      </c>
      <c r="U26" s="41"/>
      <c r="V26" s="49"/>
      <c r="W26" s="104"/>
      <c r="X26" s="41"/>
      <c r="Y26" s="105"/>
      <c r="Z26" s="104"/>
      <c r="AA26" s="41"/>
      <c r="AB26" s="105"/>
      <c r="AC26" s="106"/>
      <c r="AD26" s="41"/>
      <c r="AE26" s="107"/>
    </row>
    <row r="27" customFormat="false" ht="30" hidden="false" customHeight="true" outlineLevel="0" collapsed="false">
      <c r="A27" s="42" t="s">
        <v>71</v>
      </c>
      <c r="B27" s="42" t="s">
        <v>72</v>
      </c>
      <c r="C27" s="42"/>
      <c r="D27" s="42"/>
      <c r="E27" s="42"/>
      <c r="F27" s="46"/>
      <c r="G27" s="108" t="s">
        <v>60</v>
      </c>
      <c r="H27" s="109" t="s">
        <v>73</v>
      </c>
      <c r="I27" s="109"/>
      <c r="J27" s="109"/>
      <c r="K27" s="97"/>
      <c r="L27" s="98" t="s">
        <v>74</v>
      </c>
      <c r="M27" s="99"/>
      <c r="N27" s="110"/>
      <c r="O27" s="98" t="s">
        <v>54</v>
      </c>
      <c r="P27" s="111"/>
      <c r="Q27" s="110"/>
      <c r="R27" s="98" t="s">
        <v>75</v>
      </c>
      <c r="S27" s="111"/>
      <c r="T27" s="100"/>
      <c r="U27" s="98"/>
      <c r="V27" s="112"/>
      <c r="W27" s="100"/>
      <c r="X27" s="98"/>
      <c r="Y27" s="112"/>
      <c r="Z27" s="100"/>
      <c r="AA27" s="98"/>
      <c r="AB27" s="112"/>
      <c r="AC27" s="97"/>
      <c r="AD27" s="98"/>
      <c r="AE27" s="99"/>
    </row>
    <row r="28" customFormat="false" ht="27.6" hidden="false" customHeight="true" outlineLevel="0" collapsed="false">
      <c r="A28" s="113"/>
      <c r="B28" s="42" t="s">
        <v>76</v>
      </c>
      <c r="C28" s="42"/>
      <c r="D28" s="42"/>
      <c r="E28" s="42"/>
      <c r="F28" s="46"/>
      <c r="G28" s="34" t="s">
        <v>38</v>
      </c>
      <c r="H28" s="35" t="n">
        <v>10329</v>
      </c>
      <c r="I28" s="38" t="s">
        <v>39</v>
      </c>
      <c r="J28" s="114" t="n">
        <v>7231</v>
      </c>
      <c r="K28" s="35" t="n">
        <v>24.899</v>
      </c>
      <c r="L28" s="38" t="s">
        <v>39</v>
      </c>
      <c r="M28" s="114" t="n">
        <v>39.77</v>
      </c>
      <c r="N28" s="102" t="s">
        <v>77</v>
      </c>
      <c r="O28" s="38"/>
      <c r="P28" s="37"/>
      <c r="Q28" s="102" t="s">
        <v>78</v>
      </c>
      <c r="R28" s="38"/>
      <c r="S28" s="37"/>
      <c r="T28" s="35"/>
      <c r="U28" s="41"/>
      <c r="V28" s="37"/>
      <c r="W28" s="104"/>
      <c r="X28" s="41"/>
      <c r="Y28" s="37"/>
      <c r="Z28" s="106"/>
      <c r="AA28" s="106"/>
      <c r="AB28" s="106"/>
      <c r="AC28" s="104"/>
      <c r="AD28" s="41"/>
      <c r="AE28" s="37"/>
    </row>
    <row r="29" customFormat="false" ht="29.2" hidden="false" customHeight="true" outlineLevel="0" collapsed="false">
      <c r="A29" s="115"/>
      <c r="B29" s="115"/>
      <c r="C29" s="51"/>
      <c r="D29" s="51"/>
      <c r="E29" s="51"/>
      <c r="F29" s="55"/>
      <c r="G29" s="34" t="s">
        <v>42</v>
      </c>
      <c r="H29" s="47" t="str">
        <f aca="false">ROUND(H28*81/1000,2)&amp;" ppb"</f>
        <v>836.65 ppb</v>
      </c>
      <c r="I29" s="48" t="s">
        <v>39</v>
      </c>
      <c r="J29" s="49" t="str">
        <f aca="false">ROUND(J28*81/1000,2)&amp;" ppb"</f>
        <v>585.71 ppb</v>
      </c>
      <c r="K29" s="104"/>
      <c r="L29" s="38"/>
      <c r="M29" s="105"/>
      <c r="N29" s="35"/>
      <c r="O29" s="41"/>
      <c r="P29" s="37"/>
      <c r="Q29" s="47" t="str">
        <f aca="false">"&lt;"&amp;ROUND(RIGHT(Q28,LEN(Q28)-1)*246/1000,2)&amp;" ppb"</f>
        <v>&lt;2.83 ppb</v>
      </c>
      <c r="R29" s="41"/>
      <c r="S29" s="49"/>
      <c r="T29" s="104"/>
      <c r="U29" s="105"/>
      <c r="V29" s="105"/>
      <c r="W29" s="35"/>
      <c r="X29" s="41"/>
      <c r="Y29" s="105"/>
      <c r="Z29" s="106"/>
      <c r="AA29" s="105"/>
      <c r="AB29" s="105"/>
      <c r="AC29" s="104"/>
      <c r="AD29" s="41"/>
      <c r="AE29" s="105"/>
    </row>
    <row r="30" customFormat="false" ht="34.3" hidden="false" customHeight="true" outlineLevel="0" collapsed="false">
      <c r="A30" s="116" t="s">
        <v>79</v>
      </c>
      <c r="B30" s="58" t="s">
        <v>80</v>
      </c>
      <c r="C30" s="59" t="s">
        <v>81</v>
      </c>
      <c r="D30" s="60" t="n">
        <v>11.486</v>
      </c>
      <c r="E30" s="61" t="n">
        <v>210505</v>
      </c>
      <c r="F30" s="62" t="n">
        <v>44321</v>
      </c>
      <c r="G30" s="63" t="s">
        <v>60</v>
      </c>
      <c r="H30" s="97"/>
      <c r="I30" s="98" t="s">
        <v>27</v>
      </c>
      <c r="J30" s="99"/>
      <c r="K30" s="97"/>
      <c r="L30" s="98" t="s">
        <v>28</v>
      </c>
      <c r="M30" s="99"/>
      <c r="N30" s="97"/>
      <c r="O30" s="98" t="s">
        <v>29</v>
      </c>
      <c r="P30" s="99"/>
      <c r="Q30" s="97"/>
      <c r="R30" s="98" t="s">
        <v>30</v>
      </c>
      <c r="S30" s="99"/>
      <c r="T30" s="100"/>
      <c r="U30" s="98" t="s">
        <v>34</v>
      </c>
      <c r="V30" s="99"/>
      <c r="W30" s="97"/>
      <c r="X30" s="98" t="s">
        <v>32</v>
      </c>
      <c r="Y30" s="99"/>
      <c r="Z30" s="97"/>
      <c r="AA30" s="98" t="s">
        <v>61</v>
      </c>
      <c r="AB30" s="99"/>
      <c r="AC30" s="101" t="s">
        <v>62</v>
      </c>
      <c r="AD30" s="101"/>
      <c r="AE30" s="101"/>
    </row>
    <row r="31" customFormat="false" ht="29.05" hidden="false" customHeight="true" outlineLevel="0" collapsed="false">
      <c r="A31" s="117" t="s">
        <v>80</v>
      </c>
      <c r="B31" s="117" t="s">
        <v>82</v>
      </c>
      <c r="C31" s="117"/>
      <c r="D31" s="117"/>
      <c r="E31" s="117"/>
      <c r="F31" s="118" t="n">
        <v>44333</v>
      </c>
      <c r="G31" s="63" t="s">
        <v>38</v>
      </c>
      <c r="H31" s="64" t="n">
        <v>1.448</v>
      </c>
      <c r="I31" s="81" t="s">
        <v>39</v>
      </c>
      <c r="J31" s="66" t="n">
        <v>1.427</v>
      </c>
      <c r="K31" s="70" t="s">
        <v>83</v>
      </c>
      <c r="L31" s="81"/>
      <c r="M31" s="66"/>
      <c r="N31" s="70" t="s">
        <v>84</v>
      </c>
      <c r="O31" s="81"/>
      <c r="P31" s="66"/>
      <c r="Q31" s="70" t="s">
        <v>85</v>
      </c>
      <c r="R31" s="81"/>
      <c r="S31" s="66"/>
      <c r="T31" s="64" t="n">
        <v>15.501</v>
      </c>
      <c r="U31" s="81" t="s">
        <v>39</v>
      </c>
      <c r="V31" s="66" t="n">
        <v>47.23</v>
      </c>
      <c r="W31" s="70" t="s">
        <v>86</v>
      </c>
      <c r="X31" s="67"/>
      <c r="Y31" s="66"/>
      <c r="Z31" s="70" t="s">
        <v>87</v>
      </c>
      <c r="AA31" s="81"/>
      <c r="AB31" s="66"/>
      <c r="AC31" s="119"/>
      <c r="AD31" s="119"/>
      <c r="AE31" s="119"/>
    </row>
    <row r="32" customFormat="false" ht="28.4" hidden="false" customHeight="true" outlineLevel="0" collapsed="false">
      <c r="A32" s="117"/>
      <c r="B32" s="117" t="s">
        <v>88</v>
      </c>
      <c r="C32" s="117"/>
      <c r="D32" s="120"/>
      <c r="E32" s="117"/>
      <c r="F32" s="118"/>
      <c r="G32" s="63" t="s">
        <v>42</v>
      </c>
      <c r="H32" s="69" t="str">
        <f aca="false">ROUND(H31*81/1000,2)&amp;" ppb"</f>
        <v>0.12 ppb</v>
      </c>
      <c r="I32" s="79" t="s">
        <v>39</v>
      </c>
      <c r="J32" s="80" t="str">
        <f aca="false">ROUND(J31*81/1000,2)&amp;" ppb"</f>
        <v>0.12 ppb</v>
      </c>
      <c r="K32" s="69" t="str">
        <f aca="false">"&lt;"&amp;ROUND(RIGHT(K31,LEN(K31)-1)*81/1000,2)&amp;" ppb"</f>
        <v>&lt;2.06 ppb</v>
      </c>
      <c r="L32" s="81"/>
      <c r="M32" s="80"/>
      <c r="N32" s="69" t="str">
        <f aca="false">"&lt;"&amp;ROUND(RIGHT(N31,LEN(N31)-1)*1760/1000,2)&amp;" ppb"</f>
        <v>&lt;0.55 ppb</v>
      </c>
      <c r="O32" s="79"/>
      <c r="P32" s="80"/>
      <c r="Q32" s="69" t="str">
        <f aca="false">"&lt;"&amp;ROUND(RIGHT(Q31,LEN(Q31)-1)*246/1000,2)&amp;" ppb"</f>
        <v>&lt;0.8 ppb</v>
      </c>
      <c r="R32" s="81"/>
      <c r="S32" s="80"/>
      <c r="T32" s="69" t="str">
        <f aca="false">ROUND(T31*32300/1000000,2)&amp;" ppm"</f>
        <v>0.5 ppm</v>
      </c>
      <c r="U32" s="81" t="s">
        <v>39</v>
      </c>
      <c r="V32" s="80" t="str">
        <f aca="false">ROUND(V31*32300/1000000,2)&amp;" ppm"</f>
        <v>1.53 ppm</v>
      </c>
      <c r="W32" s="83"/>
      <c r="X32" s="81"/>
      <c r="Y32" s="84"/>
      <c r="Z32" s="83"/>
      <c r="AA32" s="81"/>
      <c r="AB32" s="84"/>
      <c r="AC32" s="92"/>
      <c r="AD32" s="81"/>
      <c r="AE32" s="93"/>
    </row>
    <row r="33" customFormat="false" ht="30" hidden="false" customHeight="true" outlineLevel="0" collapsed="false">
      <c r="A33" s="117" t="s">
        <v>89</v>
      </c>
      <c r="B33" s="117"/>
      <c r="C33" s="117"/>
      <c r="D33" s="120"/>
      <c r="E33" s="117"/>
      <c r="F33" s="118"/>
      <c r="G33" s="121" t="s">
        <v>60</v>
      </c>
      <c r="H33" s="109" t="s">
        <v>73</v>
      </c>
      <c r="I33" s="109"/>
      <c r="J33" s="109"/>
      <c r="K33" s="97"/>
      <c r="L33" s="98" t="s">
        <v>74</v>
      </c>
      <c r="M33" s="99"/>
      <c r="N33" s="110"/>
      <c r="O33" s="98" t="s">
        <v>54</v>
      </c>
      <c r="P33" s="111"/>
      <c r="Q33" s="110"/>
      <c r="R33" s="98" t="s">
        <v>75</v>
      </c>
      <c r="S33" s="111"/>
      <c r="T33" s="100"/>
      <c r="U33" s="98" t="s">
        <v>90</v>
      </c>
      <c r="V33" s="112"/>
      <c r="W33" s="100"/>
      <c r="X33" s="98" t="s">
        <v>91</v>
      </c>
      <c r="Y33" s="112"/>
      <c r="Z33" s="100"/>
      <c r="AA33" s="98"/>
      <c r="AB33" s="112"/>
      <c r="AC33" s="97"/>
      <c r="AD33" s="98"/>
      <c r="AE33" s="99"/>
    </row>
    <row r="34" customFormat="false" ht="27.6" hidden="false" customHeight="true" outlineLevel="0" collapsed="false">
      <c r="A34" s="122"/>
      <c r="B34" s="117"/>
      <c r="C34" s="117"/>
      <c r="D34" s="117"/>
      <c r="E34" s="117"/>
      <c r="F34" s="118"/>
      <c r="G34" s="63" t="s">
        <v>38</v>
      </c>
      <c r="H34" s="64" t="n">
        <v>838.27</v>
      </c>
      <c r="I34" s="67" t="s">
        <v>39</v>
      </c>
      <c r="J34" s="89" t="n">
        <v>907.9</v>
      </c>
      <c r="K34" s="70" t="s">
        <v>92</v>
      </c>
      <c r="L34" s="67"/>
      <c r="M34" s="89"/>
      <c r="N34" s="64" t="n">
        <v>9.3909</v>
      </c>
      <c r="O34" s="67" t="s">
        <v>39</v>
      </c>
      <c r="P34" s="66" t="n">
        <v>2.711</v>
      </c>
      <c r="Q34" s="70" t="s">
        <v>93</v>
      </c>
      <c r="R34" s="67"/>
      <c r="S34" s="66"/>
      <c r="T34" s="64" t="n">
        <v>0.7408</v>
      </c>
      <c r="U34" s="81" t="s">
        <v>39</v>
      </c>
      <c r="V34" s="66" t="n">
        <v>0.7333</v>
      </c>
      <c r="W34" s="123" t="s">
        <v>94</v>
      </c>
      <c r="X34" s="81"/>
      <c r="Y34" s="66"/>
      <c r="Z34" s="92"/>
      <c r="AA34" s="92"/>
      <c r="AB34" s="92"/>
      <c r="AC34" s="83"/>
      <c r="AD34" s="81"/>
      <c r="AE34" s="66"/>
    </row>
    <row r="35" customFormat="false" ht="29.2" hidden="false" customHeight="true" outlineLevel="0" collapsed="false">
      <c r="A35" s="124"/>
      <c r="B35" s="124"/>
      <c r="C35" s="74"/>
      <c r="D35" s="74"/>
      <c r="E35" s="74"/>
      <c r="F35" s="78"/>
      <c r="G35" s="63" t="s">
        <v>42</v>
      </c>
      <c r="H35" s="69" t="str">
        <f aca="false">ROUND(H34*81/1000,2)&amp;" ppb"</f>
        <v>67.9 ppb</v>
      </c>
      <c r="I35" s="79" t="s">
        <v>39</v>
      </c>
      <c r="J35" s="80" t="str">
        <f aca="false">ROUND(J34*81/1000,2)&amp;" ppb"</f>
        <v>73.54 ppb</v>
      </c>
      <c r="K35" s="83"/>
      <c r="L35" s="67"/>
      <c r="M35" s="84"/>
      <c r="N35" s="64"/>
      <c r="O35" s="81"/>
      <c r="P35" s="66"/>
      <c r="Q35" s="69" t="str">
        <f aca="false">"&lt;"&amp;ROUND(RIGHT(Q34,LEN(Q34)-1)*246/1000,2)&amp;" ppb"</f>
        <v>&lt;0.9 ppb</v>
      </c>
      <c r="R35" s="81"/>
      <c r="S35" s="80"/>
      <c r="T35" s="83"/>
      <c r="U35" s="84"/>
      <c r="V35" s="84"/>
      <c r="W35" s="64"/>
      <c r="X35" s="81"/>
      <c r="Y35" s="84"/>
      <c r="Z35" s="92"/>
      <c r="AA35" s="84"/>
      <c r="AB35" s="84"/>
      <c r="AC35" s="83"/>
      <c r="AD35" s="81"/>
      <c r="AE35" s="84"/>
    </row>
    <row r="36" customFormat="false" ht="34.3" hidden="false" customHeight="true" outlineLevel="0" collapsed="false">
      <c r="A36" s="95" t="s">
        <v>95</v>
      </c>
      <c r="B36" s="29" t="s">
        <v>96</v>
      </c>
      <c r="C36" s="30" t="s">
        <v>97</v>
      </c>
      <c r="D36" s="31" t="n">
        <v>6.589</v>
      </c>
      <c r="E36" s="96" t="s">
        <v>98</v>
      </c>
      <c r="F36" s="33" t="n">
        <v>44498</v>
      </c>
      <c r="G36" s="34" t="s">
        <v>60</v>
      </c>
      <c r="H36" s="97"/>
      <c r="I36" s="98" t="s">
        <v>27</v>
      </c>
      <c r="J36" s="99"/>
      <c r="K36" s="97"/>
      <c r="L36" s="98" t="s">
        <v>28</v>
      </c>
      <c r="M36" s="99"/>
      <c r="N36" s="97"/>
      <c r="O36" s="98" t="s">
        <v>29</v>
      </c>
      <c r="P36" s="99"/>
      <c r="Q36" s="97"/>
      <c r="R36" s="98" t="s">
        <v>30</v>
      </c>
      <c r="S36" s="99"/>
      <c r="T36" s="100"/>
      <c r="U36" s="98" t="s">
        <v>34</v>
      </c>
      <c r="V36" s="99"/>
      <c r="W36" s="97"/>
      <c r="X36" s="98" t="s">
        <v>32</v>
      </c>
      <c r="Y36" s="99"/>
      <c r="Z36" s="97"/>
      <c r="AA36" s="98" t="s">
        <v>61</v>
      </c>
      <c r="AB36" s="99"/>
      <c r="AC36" s="101" t="s">
        <v>62</v>
      </c>
      <c r="AD36" s="101"/>
      <c r="AE36" s="101"/>
    </row>
    <row r="37" customFormat="false" ht="29.05" hidden="false" customHeight="true" outlineLevel="0" collapsed="false">
      <c r="A37" s="42" t="s">
        <v>99</v>
      </c>
      <c r="B37" s="42"/>
      <c r="C37" s="42"/>
      <c r="D37" s="42"/>
      <c r="E37" s="42"/>
      <c r="F37" s="46" t="n">
        <v>44505</v>
      </c>
      <c r="G37" s="34" t="s">
        <v>38</v>
      </c>
      <c r="H37" s="35" t="n">
        <v>4972</v>
      </c>
      <c r="I37" s="41" t="s">
        <v>39</v>
      </c>
      <c r="J37" s="37" t="n">
        <v>196.5</v>
      </c>
      <c r="K37" s="35" t="n">
        <v>9792</v>
      </c>
      <c r="L37" s="41" t="s">
        <v>39</v>
      </c>
      <c r="M37" s="37" t="n">
        <v>758.6</v>
      </c>
      <c r="N37" s="35" t="n">
        <v>282.6</v>
      </c>
      <c r="O37" s="41" t="s">
        <v>39</v>
      </c>
      <c r="P37" s="37" t="n">
        <v>19.92</v>
      </c>
      <c r="Q37" s="35" t="n">
        <v>9605</v>
      </c>
      <c r="R37" s="41" t="s">
        <v>39</v>
      </c>
      <c r="S37" s="37" t="n">
        <v>372</v>
      </c>
      <c r="T37" s="35" t="n">
        <v>12476</v>
      </c>
      <c r="U37" s="41" t="s">
        <v>39</v>
      </c>
      <c r="V37" s="37" t="n">
        <v>2337</v>
      </c>
      <c r="W37" s="102" t="s">
        <v>100</v>
      </c>
      <c r="X37" s="38"/>
      <c r="Y37" s="37"/>
      <c r="Z37" s="102" t="s">
        <v>101</v>
      </c>
      <c r="AA37" s="41"/>
      <c r="AB37" s="37"/>
      <c r="AC37" s="103"/>
      <c r="AD37" s="103"/>
      <c r="AE37" s="103"/>
    </row>
    <row r="38" customFormat="false" ht="28.4" hidden="false" customHeight="true" outlineLevel="0" collapsed="false">
      <c r="A38" s="42"/>
      <c r="B38" s="42"/>
      <c r="C38" s="42"/>
      <c r="D38" s="42"/>
      <c r="E38" s="42"/>
      <c r="F38" s="46"/>
      <c r="G38" s="34" t="s">
        <v>42</v>
      </c>
      <c r="H38" s="47" t="str">
        <f aca="false">ROUND(H37*81/1000,2)&amp;" ppb"</f>
        <v>402.73 ppb</v>
      </c>
      <c r="I38" s="48" t="s">
        <v>39</v>
      </c>
      <c r="J38" s="49" t="str">
        <f aca="false">ROUND(J37*81/1000,2)&amp;" ppb"</f>
        <v>15.92 ppb</v>
      </c>
      <c r="K38" s="47" t="str">
        <f aca="false">ROUND(K37*81/1000,2)&amp;" ppb"</f>
        <v>793.15 ppb</v>
      </c>
      <c r="L38" s="48" t="s">
        <v>39</v>
      </c>
      <c r="M38" s="49" t="str">
        <f aca="false">ROUND(M37*81/1000,2)&amp;" ppb"</f>
        <v>61.45 ppb</v>
      </c>
      <c r="N38" s="47" t="str">
        <f aca="false">ROUND(N37*1760/1000,2)&amp;" ppb"</f>
        <v>497.38 ppb</v>
      </c>
      <c r="O38" s="41" t="s">
        <v>39</v>
      </c>
      <c r="P38" s="49" t="str">
        <f aca="false">ROUND(P37*1760/1000,2)&amp;" ppb"</f>
        <v>35.06 ppb</v>
      </c>
      <c r="Q38" s="47" t="str">
        <f aca="false">ROUND(Q37*246/1000000,2)&amp;" ppm"</f>
        <v>2.36 ppm</v>
      </c>
      <c r="R38" s="41" t="s">
        <v>39</v>
      </c>
      <c r="S38" s="49" t="str">
        <f aca="false">ROUND(S37*246/1000000,2)&amp;" ppm"</f>
        <v>0.09 ppm</v>
      </c>
      <c r="T38" s="47" t="str">
        <f aca="false">ROUND(T37*32300/1000000,2)&amp;" ppm"</f>
        <v>402.97 ppm</v>
      </c>
      <c r="U38" s="41" t="s">
        <v>39</v>
      </c>
      <c r="V38" s="49" t="str">
        <f aca="false">ROUND(V37*32300/1000000,2)&amp;" ppm"</f>
        <v>75.49 ppm</v>
      </c>
      <c r="W38" s="104"/>
      <c r="X38" s="41"/>
      <c r="Y38" s="105"/>
      <c r="Z38" s="104"/>
      <c r="AA38" s="41"/>
      <c r="AB38" s="105"/>
      <c r="AC38" s="106"/>
      <c r="AD38" s="41"/>
      <c r="AE38" s="107"/>
    </row>
    <row r="39" customFormat="false" ht="30" hidden="false" customHeight="true" outlineLevel="0" collapsed="false">
      <c r="A39" s="42"/>
      <c r="B39" s="42" t="s">
        <v>72</v>
      </c>
      <c r="C39" s="42"/>
      <c r="D39" s="42"/>
      <c r="E39" s="42"/>
      <c r="F39" s="46"/>
      <c r="G39" s="108" t="s">
        <v>60</v>
      </c>
      <c r="H39" s="109" t="s">
        <v>73</v>
      </c>
      <c r="I39" s="109"/>
      <c r="J39" s="109"/>
      <c r="K39" s="97"/>
      <c r="L39" s="98" t="s">
        <v>74</v>
      </c>
      <c r="M39" s="99"/>
      <c r="N39" s="110"/>
      <c r="O39" s="98" t="s">
        <v>54</v>
      </c>
      <c r="P39" s="111"/>
      <c r="Q39" s="110"/>
      <c r="R39" s="98" t="s">
        <v>75</v>
      </c>
      <c r="S39" s="111"/>
      <c r="T39" s="100"/>
      <c r="U39" s="98"/>
      <c r="V39" s="112"/>
      <c r="W39" s="100"/>
      <c r="X39" s="98"/>
      <c r="Y39" s="112"/>
      <c r="Z39" s="100"/>
      <c r="AA39" s="98"/>
      <c r="AB39" s="112"/>
      <c r="AC39" s="97"/>
      <c r="AD39" s="98"/>
      <c r="AE39" s="99"/>
    </row>
    <row r="40" customFormat="false" ht="27.6" hidden="false" customHeight="true" outlineLevel="0" collapsed="false">
      <c r="A40" s="113"/>
      <c r="B40" s="42"/>
      <c r="C40" s="42"/>
      <c r="D40" s="42"/>
      <c r="E40" s="42"/>
      <c r="F40" s="46"/>
      <c r="G40" s="34" t="s">
        <v>38</v>
      </c>
      <c r="H40" s="35" t="n">
        <v>4722.5</v>
      </c>
      <c r="I40" s="38" t="s">
        <v>39</v>
      </c>
      <c r="J40" s="114" t="n">
        <v>1342</v>
      </c>
      <c r="K40" s="102" t="s">
        <v>102</v>
      </c>
      <c r="L40" s="38"/>
      <c r="M40" s="114"/>
      <c r="N40" s="102" t="s">
        <v>103</v>
      </c>
      <c r="O40" s="38"/>
      <c r="P40" s="37"/>
      <c r="Q40" s="35" t="n">
        <v>8948</v>
      </c>
      <c r="R40" s="38" t="s">
        <v>39</v>
      </c>
      <c r="S40" s="37" t="n">
        <v>372.8</v>
      </c>
      <c r="T40" s="35"/>
      <c r="U40" s="41"/>
      <c r="V40" s="37"/>
      <c r="W40" s="104"/>
      <c r="X40" s="41"/>
      <c r="Y40" s="37"/>
      <c r="Z40" s="106"/>
      <c r="AA40" s="106"/>
      <c r="AB40" s="106"/>
      <c r="AC40" s="104"/>
      <c r="AD40" s="41"/>
      <c r="AE40" s="37"/>
    </row>
    <row r="41" customFormat="false" ht="29.2" hidden="false" customHeight="true" outlineLevel="0" collapsed="false">
      <c r="A41" s="115"/>
      <c r="B41" s="115"/>
      <c r="C41" s="51"/>
      <c r="D41" s="51"/>
      <c r="E41" s="51"/>
      <c r="F41" s="55"/>
      <c r="G41" s="34" t="s">
        <v>42</v>
      </c>
      <c r="H41" s="47" t="str">
        <f aca="false">ROUND(H40*81/1000,2)&amp;" ppb"</f>
        <v>382.52 ppb</v>
      </c>
      <c r="I41" s="48" t="s">
        <v>39</v>
      </c>
      <c r="J41" s="49" t="str">
        <f aca="false">ROUND(J40*81/1000,2)&amp;" ppb"</f>
        <v>108.7 ppb</v>
      </c>
      <c r="K41" s="104"/>
      <c r="L41" s="38"/>
      <c r="M41" s="105"/>
      <c r="N41" s="35"/>
      <c r="O41" s="41"/>
      <c r="P41" s="37"/>
      <c r="Q41" s="47" t="str">
        <f aca="false">ROUND(Q40*246/1000000,2)&amp;" ppm"</f>
        <v>2.2 ppm</v>
      </c>
      <c r="R41" s="41" t="s">
        <v>39</v>
      </c>
      <c r="S41" s="49" t="str">
        <f aca="false">ROUND(S40*246/1000000,2)&amp;" ppm"</f>
        <v>0.09 ppm</v>
      </c>
      <c r="T41" s="104"/>
      <c r="U41" s="105"/>
      <c r="V41" s="105"/>
      <c r="W41" s="35"/>
      <c r="X41" s="41"/>
      <c r="Y41" s="105"/>
      <c r="Z41" s="106"/>
      <c r="AA41" s="105"/>
      <c r="AB41" s="105"/>
      <c r="AC41" s="104"/>
      <c r="AD41" s="41"/>
      <c r="AE41" s="105"/>
    </row>
    <row r="42" customFormat="false" ht="34.3" hidden="false" customHeight="true" outlineLevel="0" collapsed="false">
      <c r="A42" s="116" t="s">
        <v>104</v>
      </c>
      <c r="B42" s="58" t="s">
        <v>105</v>
      </c>
      <c r="C42" s="59" t="s">
        <v>106</v>
      </c>
      <c r="D42" s="60" t="n">
        <v>27.383</v>
      </c>
      <c r="E42" s="61" t="n">
        <v>211105</v>
      </c>
      <c r="F42" s="62" t="n">
        <v>44505</v>
      </c>
      <c r="G42" s="63" t="s">
        <v>60</v>
      </c>
      <c r="H42" s="97"/>
      <c r="I42" s="98" t="s">
        <v>27</v>
      </c>
      <c r="J42" s="99"/>
      <c r="K42" s="97"/>
      <c r="L42" s="98" t="s">
        <v>28</v>
      </c>
      <c r="M42" s="99"/>
      <c r="N42" s="97"/>
      <c r="O42" s="98" t="s">
        <v>29</v>
      </c>
      <c r="P42" s="99"/>
      <c r="Q42" s="97"/>
      <c r="R42" s="98" t="s">
        <v>30</v>
      </c>
      <c r="S42" s="99"/>
      <c r="T42" s="100"/>
      <c r="U42" s="98" t="s">
        <v>34</v>
      </c>
      <c r="V42" s="99"/>
      <c r="W42" s="97"/>
      <c r="X42" s="98" t="s">
        <v>32</v>
      </c>
      <c r="Y42" s="99"/>
      <c r="Z42" s="97"/>
      <c r="AA42" s="98" t="s">
        <v>61</v>
      </c>
      <c r="AB42" s="99"/>
      <c r="AC42" s="101" t="s">
        <v>62</v>
      </c>
      <c r="AD42" s="101"/>
      <c r="AE42" s="101"/>
    </row>
    <row r="43" customFormat="false" ht="29.05" hidden="false" customHeight="true" outlineLevel="0" collapsed="false">
      <c r="A43" s="117" t="s">
        <v>107</v>
      </c>
      <c r="B43" s="117"/>
      <c r="C43" s="117"/>
      <c r="D43" s="117"/>
      <c r="E43" s="117"/>
      <c r="F43" s="118" t="n">
        <v>44533</v>
      </c>
      <c r="G43" s="63" t="s">
        <v>38</v>
      </c>
      <c r="H43" s="64" t="n">
        <v>160.8</v>
      </c>
      <c r="I43" s="81" t="s">
        <v>39</v>
      </c>
      <c r="J43" s="66" t="n">
        <v>9.868</v>
      </c>
      <c r="K43" s="64" t="n">
        <v>2658</v>
      </c>
      <c r="L43" s="81" t="s">
        <v>39</v>
      </c>
      <c r="M43" s="66" t="n">
        <v>163</v>
      </c>
      <c r="N43" s="64" t="n">
        <v>48.19</v>
      </c>
      <c r="O43" s="81" t="s">
        <v>39</v>
      </c>
      <c r="P43" s="66" t="n">
        <v>2.454</v>
      </c>
      <c r="Q43" s="64" t="n">
        <v>119.8</v>
      </c>
      <c r="R43" s="81" t="s">
        <v>39</v>
      </c>
      <c r="S43" s="66" t="n">
        <v>9.485</v>
      </c>
      <c r="T43" s="64" t="n">
        <v>473.77</v>
      </c>
      <c r="U43" s="81" t="s">
        <v>39</v>
      </c>
      <c r="V43" s="66" t="n">
        <v>225</v>
      </c>
      <c r="W43" s="70" t="s">
        <v>108</v>
      </c>
      <c r="X43" s="67"/>
      <c r="Y43" s="66"/>
      <c r="Z43" s="70" t="s">
        <v>109</v>
      </c>
      <c r="AA43" s="81"/>
      <c r="AB43" s="66"/>
      <c r="AC43" s="119"/>
      <c r="AD43" s="119"/>
      <c r="AE43" s="119"/>
    </row>
    <row r="44" customFormat="false" ht="28.4" hidden="false" customHeight="true" outlineLevel="0" collapsed="false">
      <c r="A44" s="117"/>
      <c r="B44" s="117"/>
      <c r="C44" s="117"/>
      <c r="D44" s="120"/>
      <c r="E44" s="120"/>
      <c r="F44" s="118"/>
      <c r="G44" s="63" t="s">
        <v>42</v>
      </c>
      <c r="H44" s="69" t="str">
        <f aca="false">ROUND(H43*81/1000,2)&amp;" ppb"</f>
        <v>13.02 ppb</v>
      </c>
      <c r="I44" s="79" t="s">
        <v>39</v>
      </c>
      <c r="J44" s="80" t="str">
        <f aca="false">ROUND(J43*81/1000,2)&amp;" ppb"</f>
        <v>0.8 ppb</v>
      </c>
      <c r="K44" s="69" t="str">
        <f aca="false">ROUND(K43*81/1000,2)&amp;" ppb"</f>
        <v>215.3 ppb</v>
      </c>
      <c r="L44" s="79" t="s">
        <v>39</v>
      </c>
      <c r="M44" s="80" t="str">
        <f aca="false">ROUND(M43*81/1000,2)&amp;" ppb"</f>
        <v>13.2 ppb</v>
      </c>
      <c r="N44" s="69" t="str">
        <f aca="false">ROUND(N43*1760/1000,2)&amp;" ppb"</f>
        <v>84.81 ppb</v>
      </c>
      <c r="O44" s="81" t="s">
        <v>39</v>
      </c>
      <c r="P44" s="80" t="str">
        <f aca="false">ROUND(P43*1760/1000,2)&amp;" ppb"</f>
        <v>4.32 ppb</v>
      </c>
      <c r="Q44" s="69" t="str">
        <f aca="false">ROUND(Q43*246/1000,2)&amp;" ppb"</f>
        <v>29.47 ppb</v>
      </c>
      <c r="R44" s="81" t="s">
        <v>39</v>
      </c>
      <c r="S44" s="80" t="str">
        <f aca="false">ROUND(S43*246/1000,2)&amp;" ppb"</f>
        <v>2.33 ppb</v>
      </c>
      <c r="T44" s="69" t="str">
        <f aca="false">ROUND(T43*32300/1000000,2)&amp;" ppm"</f>
        <v>15.3 ppm</v>
      </c>
      <c r="U44" s="81" t="s">
        <v>39</v>
      </c>
      <c r="V44" s="80" t="str">
        <f aca="false">ROUND(V43*32300/1000000,2)&amp;" ppm"</f>
        <v>7.27 ppm</v>
      </c>
      <c r="W44" s="83"/>
      <c r="X44" s="81"/>
      <c r="Y44" s="84"/>
      <c r="Z44" s="83"/>
      <c r="AA44" s="81"/>
      <c r="AB44" s="84"/>
      <c r="AC44" s="92"/>
      <c r="AD44" s="81"/>
      <c r="AE44" s="93"/>
    </row>
    <row r="45" customFormat="false" ht="30" hidden="false" customHeight="true" outlineLevel="0" collapsed="false">
      <c r="A45" s="117"/>
      <c r="B45" s="117"/>
      <c r="C45" s="117"/>
      <c r="D45" s="120"/>
      <c r="E45" s="120"/>
      <c r="F45" s="118"/>
      <c r="G45" s="121" t="s">
        <v>60</v>
      </c>
      <c r="H45" s="109" t="s">
        <v>73</v>
      </c>
      <c r="I45" s="109"/>
      <c r="J45" s="109"/>
      <c r="K45" s="97"/>
      <c r="L45" s="98" t="s">
        <v>74</v>
      </c>
      <c r="M45" s="99"/>
      <c r="N45" s="110"/>
      <c r="O45" s="98" t="s">
        <v>54</v>
      </c>
      <c r="P45" s="111"/>
      <c r="Q45" s="110"/>
      <c r="R45" s="98" t="s">
        <v>75</v>
      </c>
      <c r="S45" s="111"/>
      <c r="T45" s="100"/>
      <c r="U45" s="98"/>
      <c r="V45" s="112"/>
      <c r="W45" s="100"/>
      <c r="X45" s="98"/>
      <c r="Y45" s="112"/>
      <c r="Z45" s="100"/>
      <c r="AA45" s="98"/>
      <c r="AB45" s="112"/>
      <c r="AC45" s="97"/>
      <c r="AD45" s="98"/>
      <c r="AE45" s="99"/>
    </row>
    <row r="46" customFormat="false" ht="27.6" hidden="false" customHeight="true" outlineLevel="0" collapsed="false">
      <c r="A46" s="122"/>
      <c r="B46" s="117"/>
      <c r="C46" s="117"/>
      <c r="D46" s="117"/>
      <c r="E46" s="117"/>
      <c r="F46" s="118"/>
      <c r="G46" s="63" t="s">
        <v>38</v>
      </c>
      <c r="H46" s="70" t="s">
        <v>110</v>
      </c>
      <c r="I46" s="67"/>
      <c r="J46" s="89"/>
      <c r="K46" s="70" t="s">
        <v>111</v>
      </c>
      <c r="L46" s="67"/>
      <c r="M46" s="89"/>
      <c r="N46" s="70" t="s">
        <v>112</v>
      </c>
      <c r="O46" s="67"/>
      <c r="P46" s="66"/>
      <c r="Q46" s="64" t="n">
        <v>75.3</v>
      </c>
      <c r="R46" s="67" t="s">
        <v>39</v>
      </c>
      <c r="S46" s="66" t="n">
        <v>13.88</v>
      </c>
      <c r="T46" s="64"/>
      <c r="U46" s="81"/>
      <c r="V46" s="66"/>
      <c r="W46" s="83"/>
      <c r="X46" s="81"/>
      <c r="Y46" s="66"/>
      <c r="Z46" s="92"/>
      <c r="AA46" s="92"/>
      <c r="AB46" s="92"/>
      <c r="AC46" s="83"/>
      <c r="AD46" s="81"/>
      <c r="AE46" s="66"/>
    </row>
    <row r="47" customFormat="false" ht="29.2" hidden="false" customHeight="true" outlineLevel="0" collapsed="false">
      <c r="A47" s="124"/>
      <c r="B47" s="124"/>
      <c r="C47" s="74"/>
      <c r="D47" s="74"/>
      <c r="E47" s="74"/>
      <c r="F47" s="78"/>
      <c r="G47" s="63" t="s">
        <v>42</v>
      </c>
      <c r="H47" s="69" t="str">
        <f aca="false">"&lt;"&amp;ROUND(RIGHT(H46,LEN(H46)-1)*81/1000,2)&amp;" ppb"</f>
        <v>&lt;44.15 ppb</v>
      </c>
      <c r="I47" s="81"/>
      <c r="J47" s="80"/>
      <c r="K47" s="83"/>
      <c r="L47" s="67"/>
      <c r="M47" s="84"/>
      <c r="N47" s="64"/>
      <c r="O47" s="81"/>
      <c r="P47" s="66"/>
      <c r="Q47" s="69" t="str">
        <f aca="false">ROUND(Q46*246/1000,2)&amp;" ppb"</f>
        <v>18.52 ppb</v>
      </c>
      <c r="R47" s="81" t="s">
        <v>39</v>
      </c>
      <c r="S47" s="80" t="str">
        <f aca="false">ROUND(S46*246/1000,2)&amp;" ppb"</f>
        <v>3.41 ppb</v>
      </c>
      <c r="T47" s="83"/>
      <c r="U47" s="84"/>
      <c r="V47" s="84"/>
      <c r="W47" s="64"/>
      <c r="X47" s="81"/>
      <c r="Y47" s="84"/>
      <c r="Z47" s="92"/>
      <c r="AA47" s="84"/>
      <c r="AB47" s="84"/>
      <c r="AC47" s="83"/>
      <c r="AD47" s="81"/>
      <c r="AE47" s="84"/>
    </row>
    <row r="48" customFormat="false" ht="34.3" hidden="false" customHeight="true" outlineLevel="0" collapsed="false">
      <c r="A48" s="95" t="s">
        <v>113</v>
      </c>
      <c r="B48" s="29" t="s">
        <v>114</v>
      </c>
      <c r="C48" s="30" t="s">
        <v>115</v>
      </c>
      <c r="D48" s="31" t="n">
        <v>13.587</v>
      </c>
      <c r="E48" s="96" t="s">
        <v>116</v>
      </c>
      <c r="F48" s="33" t="n">
        <v>44533</v>
      </c>
      <c r="G48" s="34" t="s">
        <v>60</v>
      </c>
      <c r="H48" s="97"/>
      <c r="I48" s="98" t="s">
        <v>27</v>
      </c>
      <c r="J48" s="99"/>
      <c r="K48" s="97"/>
      <c r="L48" s="98" t="s">
        <v>28</v>
      </c>
      <c r="M48" s="99"/>
      <c r="N48" s="97"/>
      <c r="O48" s="98" t="s">
        <v>29</v>
      </c>
      <c r="P48" s="99"/>
      <c r="Q48" s="97"/>
      <c r="R48" s="98" t="s">
        <v>30</v>
      </c>
      <c r="S48" s="99"/>
      <c r="T48" s="100"/>
      <c r="U48" s="98" t="s">
        <v>34</v>
      </c>
      <c r="V48" s="99"/>
      <c r="W48" s="97"/>
      <c r="X48" s="98" t="s">
        <v>32</v>
      </c>
      <c r="Y48" s="99"/>
      <c r="Z48" s="97"/>
      <c r="AA48" s="98" t="s">
        <v>61</v>
      </c>
      <c r="AB48" s="99"/>
      <c r="AC48" s="101" t="s">
        <v>62</v>
      </c>
      <c r="AD48" s="101"/>
      <c r="AE48" s="101"/>
    </row>
    <row r="49" customFormat="false" ht="29.05" hidden="false" customHeight="true" outlineLevel="0" collapsed="false">
      <c r="A49" s="42" t="s">
        <v>117</v>
      </c>
      <c r="B49" s="42" t="s">
        <v>118</v>
      </c>
      <c r="C49" s="42"/>
      <c r="D49" s="42"/>
      <c r="E49" s="42"/>
      <c r="F49" s="46" t="n">
        <v>44547</v>
      </c>
      <c r="G49" s="34" t="s">
        <v>38</v>
      </c>
      <c r="H49" s="102" t="s">
        <v>119</v>
      </c>
      <c r="I49" s="41"/>
      <c r="J49" s="37"/>
      <c r="K49" s="35" t="n">
        <v>19.85</v>
      </c>
      <c r="L49" s="41" t="s">
        <v>39</v>
      </c>
      <c r="M49" s="37" t="n">
        <v>45.18</v>
      </c>
      <c r="N49" s="35" t="n">
        <v>1.327</v>
      </c>
      <c r="O49" s="41" t="s">
        <v>39</v>
      </c>
      <c r="P49" s="37" t="n">
        <v>1.095</v>
      </c>
      <c r="Q49" s="102" t="s">
        <v>120</v>
      </c>
      <c r="R49" s="41"/>
      <c r="S49" s="37"/>
      <c r="T49" s="35" t="n">
        <v>1045.9</v>
      </c>
      <c r="U49" s="41" t="s">
        <v>39</v>
      </c>
      <c r="V49" s="37" t="n">
        <v>734.3</v>
      </c>
      <c r="W49" s="102" t="s">
        <v>121</v>
      </c>
      <c r="X49" s="38"/>
      <c r="Y49" s="37"/>
      <c r="Z49" s="102" t="s">
        <v>122</v>
      </c>
      <c r="AA49" s="41"/>
      <c r="AB49" s="37"/>
      <c r="AC49" s="103"/>
      <c r="AD49" s="103"/>
      <c r="AE49" s="103"/>
    </row>
    <row r="50" customFormat="false" ht="28.4" hidden="false" customHeight="true" outlineLevel="0" collapsed="false">
      <c r="A50" s="42"/>
      <c r="B50" s="42"/>
      <c r="C50" s="42"/>
      <c r="D50" s="42"/>
      <c r="E50" s="42"/>
      <c r="F50" s="46"/>
      <c r="G50" s="34" t="s">
        <v>42</v>
      </c>
      <c r="H50" s="47" t="str">
        <f aca="false">"&lt;"&amp;ROUND(RIGHT(H49,LEN(H49)-1)*81/1000,2)&amp;" ppb"</f>
        <v>&lt;0.48 ppb</v>
      </c>
      <c r="I50" s="41"/>
      <c r="J50" s="49"/>
      <c r="K50" s="47" t="str">
        <f aca="false">ROUND(K49*81/1000,2)&amp;" ppb"</f>
        <v>1.61 ppb</v>
      </c>
      <c r="L50" s="48" t="s">
        <v>39</v>
      </c>
      <c r="M50" s="49" t="str">
        <f aca="false">ROUND(M49*81/1000,2)&amp;" ppb"</f>
        <v>3.66 ppb</v>
      </c>
      <c r="N50" s="47" t="str">
        <f aca="false">ROUND(N49*1760/1000,2)&amp;" ppb"</f>
        <v>2.34 ppb</v>
      </c>
      <c r="O50" s="41" t="s">
        <v>39</v>
      </c>
      <c r="P50" s="49" t="str">
        <f aca="false">ROUND(P49*1760/1000,2)&amp;" ppb"</f>
        <v>1.93 ppb</v>
      </c>
      <c r="Q50" s="47" t="str">
        <f aca="false">"&lt;"&amp;ROUND(RIGHT(Q49,LEN(Q49)-1)*246/1000,2)&amp;" ppb"</f>
        <v>&lt;1.89 ppb</v>
      </c>
      <c r="R50" s="41"/>
      <c r="S50" s="49"/>
      <c r="T50" s="47" t="str">
        <f aca="false">ROUND(T49*32300/1000000,2)&amp;" ppm"</f>
        <v>33.78 ppm</v>
      </c>
      <c r="U50" s="41" t="s">
        <v>39</v>
      </c>
      <c r="V50" s="49" t="str">
        <f aca="false">ROUND(V49*32300/1000000,2)&amp;" ppm"</f>
        <v>23.72 ppm</v>
      </c>
      <c r="W50" s="104"/>
      <c r="X50" s="41"/>
      <c r="Y50" s="105"/>
      <c r="Z50" s="104"/>
      <c r="AA50" s="41"/>
      <c r="AB50" s="105"/>
      <c r="AC50" s="106"/>
      <c r="AD50" s="41"/>
      <c r="AE50" s="107"/>
    </row>
    <row r="51" customFormat="false" ht="30" hidden="false" customHeight="true" outlineLevel="0" collapsed="false">
      <c r="A51" s="42"/>
      <c r="B51" s="42" t="s">
        <v>72</v>
      </c>
      <c r="C51" s="42"/>
      <c r="D51" s="42"/>
      <c r="E51" s="42"/>
      <c r="F51" s="46"/>
      <c r="G51" s="108" t="s">
        <v>60</v>
      </c>
      <c r="H51" s="109" t="s">
        <v>73</v>
      </c>
      <c r="I51" s="109"/>
      <c r="J51" s="109"/>
      <c r="K51" s="97"/>
      <c r="L51" s="98" t="s">
        <v>74</v>
      </c>
      <c r="M51" s="99"/>
      <c r="N51" s="110"/>
      <c r="O51" s="98" t="s">
        <v>54</v>
      </c>
      <c r="P51" s="111"/>
      <c r="Q51" s="110"/>
      <c r="R51" s="98" t="s">
        <v>75</v>
      </c>
      <c r="S51" s="111"/>
      <c r="T51" s="100"/>
      <c r="U51" s="98"/>
      <c r="V51" s="112"/>
      <c r="W51" s="100"/>
      <c r="X51" s="98"/>
      <c r="Y51" s="112"/>
      <c r="Z51" s="100"/>
      <c r="AA51" s="98"/>
      <c r="AB51" s="112"/>
      <c r="AC51" s="97"/>
      <c r="AD51" s="98"/>
      <c r="AE51" s="99"/>
    </row>
    <row r="52" customFormat="false" ht="27.6" hidden="false" customHeight="true" outlineLevel="0" collapsed="false">
      <c r="A52" s="113"/>
      <c r="B52" s="42"/>
      <c r="C52" s="42"/>
      <c r="D52" s="42"/>
      <c r="E52" s="42"/>
      <c r="F52" s="46"/>
      <c r="G52" s="34" t="s">
        <v>38</v>
      </c>
      <c r="H52" s="102" t="s">
        <v>123</v>
      </c>
      <c r="I52" s="38"/>
      <c r="J52" s="114"/>
      <c r="K52" s="125" t="n">
        <v>553.13</v>
      </c>
      <c r="L52" s="38" t="s">
        <v>39</v>
      </c>
      <c r="M52" s="37" t="n">
        <v>570.4</v>
      </c>
      <c r="N52" s="102" t="s">
        <v>124</v>
      </c>
      <c r="O52" s="38"/>
      <c r="P52" s="37"/>
      <c r="Q52" s="35" t="n">
        <v>13.44</v>
      </c>
      <c r="R52" s="38" t="s">
        <v>39</v>
      </c>
      <c r="S52" s="37" t="n">
        <v>10.47</v>
      </c>
      <c r="T52" s="35"/>
      <c r="U52" s="38"/>
      <c r="V52" s="37"/>
      <c r="W52" s="104"/>
      <c r="X52" s="41"/>
      <c r="Y52" s="37"/>
      <c r="Z52" s="106"/>
      <c r="AA52" s="106"/>
      <c r="AB52" s="106"/>
      <c r="AC52" s="104"/>
      <c r="AD52" s="41"/>
      <c r="AE52" s="37"/>
    </row>
    <row r="53" customFormat="false" ht="29.2" hidden="false" customHeight="true" outlineLevel="0" collapsed="false">
      <c r="A53" s="115"/>
      <c r="B53" s="115"/>
      <c r="C53" s="51"/>
      <c r="D53" s="51"/>
      <c r="E53" s="51"/>
      <c r="F53" s="55"/>
      <c r="G53" s="34" t="s">
        <v>42</v>
      </c>
      <c r="H53" s="47" t="str">
        <f aca="false">"&lt;"&amp;ROUND(RIGHT(H52,LEN(H52)-1)*81/1000,2)&amp;" ppb"</f>
        <v>&lt;53.49 ppb</v>
      </c>
      <c r="I53" s="41"/>
      <c r="J53" s="49"/>
      <c r="K53" s="104"/>
      <c r="L53" s="38"/>
      <c r="M53" s="105"/>
      <c r="N53" s="35"/>
      <c r="O53" s="41"/>
      <c r="P53" s="37"/>
      <c r="Q53" s="47" t="str">
        <f aca="false">ROUND(Q52*246/1000,2)&amp;" ppb"</f>
        <v>3.31 ppb</v>
      </c>
      <c r="R53" s="41" t="s">
        <v>39</v>
      </c>
      <c r="S53" s="49" t="str">
        <f aca="false">ROUND(S52*246/1000,2)&amp;" ppb"</f>
        <v>2.58 ppb</v>
      </c>
      <c r="T53" s="35"/>
      <c r="U53" s="41"/>
      <c r="V53" s="105"/>
      <c r="W53" s="35"/>
      <c r="X53" s="41"/>
      <c r="Y53" s="105"/>
      <c r="Z53" s="106"/>
      <c r="AA53" s="105"/>
      <c r="AB53" s="105"/>
      <c r="AC53" s="104"/>
      <c r="AD53" s="41"/>
      <c r="AE53" s="105"/>
    </row>
    <row r="54" customFormat="false" ht="34.3" hidden="false" customHeight="true" outlineLevel="0" collapsed="false">
      <c r="A54" s="116" t="s">
        <v>125</v>
      </c>
      <c r="B54" s="58" t="s">
        <v>126</v>
      </c>
      <c r="C54" s="59" t="s">
        <v>127</v>
      </c>
      <c r="D54" s="60" t="n">
        <v>27.571</v>
      </c>
      <c r="E54" s="126" t="s">
        <v>128</v>
      </c>
      <c r="F54" s="62" t="n">
        <v>44547</v>
      </c>
      <c r="G54" s="63" t="s">
        <v>60</v>
      </c>
      <c r="H54" s="97"/>
      <c r="I54" s="98" t="s">
        <v>27</v>
      </c>
      <c r="J54" s="99"/>
      <c r="K54" s="97"/>
      <c r="L54" s="98" t="s">
        <v>28</v>
      </c>
      <c r="M54" s="99"/>
      <c r="N54" s="97"/>
      <c r="O54" s="98" t="s">
        <v>29</v>
      </c>
      <c r="P54" s="99"/>
      <c r="Q54" s="97"/>
      <c r="R54" s="98" t="s">
        <v>30</v>
      </c>
      <c r="S54" s="99"/>
      <c r="T54" s="100"/>
      <c r="U54" s="98" t="s">
        <v>34</v>
      </c>
      <c r="V54" s="99"/>
      <c r="W54" s="97"/>
      <c r="X54" s="98" t="s">
        <v>32</v>
      </c>
      <c r="Y54" s="99"/>
      <c r="Z54" s="97"/>
      <c r="AA54" s="98" t="s">
        <v>61</v>
      </c>
      <c r="AB54" s="99"/>
      <c r="AC54" s="101" t="s">
        <v>62</v>
      </c>
      <c r="AD54" s="101"/>
      <c r="AE54" s="101"/>
    </row>
    <row r="55" customFormat="false" ht="29.05" hidden="false" customHeight="true" outlineLevel="0" collapsed="false">
      <c r="A55" s="117" t="s">
        <v>129</v>
      </c>
      <c r="B55" s="117" t="s">
        <v>130</v>
      </c>
      <c r="C55" s="117"/>
      <c r="D55" s="117"/>
      <c r="E55" s="117"/>
      <c r="F55" s="118" t="n">
        <v>44575</v>
      </c>
      <c r="G55" s="63" t="s">
        <v>38</v>
      </c>
      <c r="H55" s="64" t="n">
        <v>8782</v>
      </c>
      <c r="I55" s="81" t="s">
        <v>39</v>
      </c>
      <c r="J55" s="66" t="n">
        <v>268.4</v>
      </c>
      <c r="K55" s="64" t="n">
        <v>15040</v>
      </c>
      <c r="L55" s="81" t="s">
        <v>39</v>
      </c>
      <c r="M55" s="66" t="n">
        <v>924.1</v>
      </c>
      <c r="N55" s="64" t="n">
        <v>506.9</v>
      </c>
      <c r="O55" s="81" t="s">
        <v>39</v>
      </c>
      <c r="P55" s="66" t="n">
        <v>18.63</v>
      </c>
      <c r="Q55" s="64" t="n">
        <v>12300</v>
      </c>
      <c r="R55" s="81" t="s">
        <v>39</v>
      </c>
      <c r="S55" s="66" t="n">
        <v>399.7</v>
      </c>
      <c r="T55" s="64" t="n">
        <v>14881</v>
      </c>
      <c r="U55" s="81" t="s">
        <v>39</v>
      </c>
      <c r="V55" s="66" t="n">
        <v>1851</v>
      </c>
      <c r="W55" s="70" t="s">
        <v>131</v>
      </c>
      <c r="X55" s="67"/>
      <c r="Y55" s="66"/>
      <c r="Z55" s="70" t="s">
        <v>132</v>
      </c>
      <c r="AA55" s="81"/>
      <c r="AB55" s="66"/>
      <c r="AC55" s="119"/>
      <c r="AD55" s="119"/>
      <c r="AE55" s="119"/>
    </row>
    <row r="56" customFormat="false" ht="28.4" hidden="false" customHeight="true" outlineLevel="0" collapsed="false">
      <c r="A56" s="117"/>
      <c r="B56" s="117"/>
      <c r="C56" s="117"/>
      <c r="D56" s="120"/>
      <c r="E56" s="120"/>
      <c r="F56" s="118"/>
      <c r="G56" s="63" t="s">
        <v>42</v>
      </c>
      <c r="H56" s="69" t="str">
        <f aca="false">ROUND(H55*81/1000,2)&amp;" ppb"</f>
        <v>711.34 ppb</v>
      </c>
      <c r="I56" s="79" t="s">
        <v>39</v>
      </c>
      <c r="J56" s="80" t="str">
        <f aca="false">ROUND(J55*81/1000,2)&amp;" ppb"</f>
        <v>21.74 ppb</v>
      </c>
      <c r="K56" s="69" t="str">
        <f aca="false">ROUND(K55*81/1000,2)&amp;" ppb"</f>
        <v>1218.24 ppb</v>
      </c>
      <c r="L56" s="79" t="s">
        <v>39</v>
      </c>
      <c r="M56" s="80" t="str">
        <f aca="false">ROUND(M55*81/1000,2)&amp;" ppb"</f>
        <v>74.85 ppb</v>
      </c>
      <c r="N56" s="69" t="str">
        <f aca="false">ROUND(N55*1760/1000,2)&amp;" ppb"</f>
        <v>892.14 ppb</v>
      </c>
      <c r="O56" s="81" t="s">
        <v>39</v>
      </c>
      <c r="P56" s="80" t="str">
        <f aca="false">ROUND(P55*1760/1000,2)&amp;" ppb"</f>
        <v>32.79 ppb</v>
      </c>
      <c r="Q56" s="69" t="str">
        <f aca="false">ROUND(Q55*246/1000,2)&amp;" ppb"</f>
        <v>3025.8 ppb</v>
      </c>
      <c r="R56" s="81" t="s">
        <v>39</v>
      </c>
      <c r="S56" s="80" t="str">
        <f aca="false">ROUND(S55*246/1000,2)&amp;" ppb"</f>
        <v>98.33 ppb</v>
      </c>
      <c r="T56" s="69" t="str">
        <f aca="false">ROUND(T55*32300/1000000,2)&amp;" ppm"</f>
        <v>480.66 ppm</v>
      </c>
      <c r="U56" s="81" t="s">
        <v>39</v>
      </c>
      <c r="V56" s="80" t="str">
        <f aca="false">ROUND(V55*32300/1000000,2)&amp;" ppm"</f>
        <v>59.79 ppm</v>
      </c>
      <c r="W56" s="83"/>
      <c r="X56" s="81"/>
      <c r="Y56" s="84"/>
      <c r="Z56" s="83"/>
      <c r="AA56" s="81"/>
      <c r="AB56" s="84"/>
      <c r="AC56" s="92"/>
      <c r="AD56" s="81"/>
      <c r="AE56" s="93"/>
    </row>
    <row r="57" customFormat="false" ht="30" hidden="false" customHeight="true" outlineLevel="0" collapsed="false">
      <c r="A57" s="117"/>
      <c r="B57" s="117"/>
      <c r="C57" s="117"/>
      <c r="D57" s="120"/>
      <c r="E57" s="120"/>
      <c r="F57" s="118"/>
      <c r="G57" s="121" t="s">
        <v>60</v>
      </c>
      <c r="H57" s="109" t="s">
        <v>73</v>
      </c>
      <c r="I57" s="109"/>
      <c r="J57" s="109"/>
      <c r="K57" s="97"/>
      <c r="L57" s="98" t="s">
        <v>74</v>
      </c>
      <c r="M57" s="99"/>
      <c r="N57" s="110"/>
      <c r="O57" s="98" t="s">
        <v>54</v>
      </c>
      <c r="P57" s="111"/>
      <c r="Q57" s="110"/>
      <c r="R57" s="98" t="s">
        <v>75</v>
      </c>
      <c r="S57" s="111"/>
      <c r="T57" s="100"/>
      <c r="U57" s="98"/>
      <c r="V57" s="112"/>
      <c r="W57" s="100"/>
      <c r="X57" s="98"/>
      <c r="Y57" s="112"/>
      <c r="Z57" s="100"/>
      <c r="AA57" s="98"/>
      <c r="AB57" s="112"/>
      <c r="AC57" s="97"/>
      <c r="AD57" s="98"/>
      <c r="AE57" s="99"/>
    </row>
    <row r="58" customFormat="false" ht="27.6" hidden="false" customHeight="true" outlineLevel="0" collapsed="false">
      <c r="A58" s="122"/>
      <c r="B58" s="117"/>
      <c r="C58" s="117"/>
      <c r="D58" s="117"/>
      <c r="E58" s="117"/>
      <c r="F58" s="118"/>
      <c r="G58" s="63" t="s">
        <v>38</v>
      </c>
      <c r="H58" s="64" t="n">
        <v>7378</v>
      </c>
      <c r="I58" s="67" t="s">
        <v>39</v>
      </c>
      <c r="J58" s="89" t="n">
        <v>1067</v>
      </c>
      <c r="K58" s="70" t="s">
        <v>133</v>
      </c>
      <c r="L58" s="67"/>
      <c r="M58" s="89"/>
      <c r="N58" s="64" t="n">
        <v>177.64</v>
      </c>
      <c r="O58" s="67" t="s">
        <v>39</v>
      </c>
      <c r="P58" s="66" t="n">
        <v>78.8</v>
      </c>
      <c r="Q58" s="64" t="n">
        <v>14050</v>
      </c>
      <c r="R58" s="67" t="s">
        <v>39</v>
      </c>
      <c r="S58" s="66" t="n">
        <v>425.3</v>
      </c>
      <c r="T58" s="64"/>
      <c r="U58" s="81"/>
      <c r="V58" s="66"/>
      <c r="W58" s="83"/>
      <c r="X58" s="81"/>
      <c r="Y58" s="66"/>
      <c r="Z58" s="92"/>
      <c r="AA58" s="92"/>
      <c r="AB58" s="92"/>
      <c r="AC58" s="83"/>
      <c r="AD58" s="81"/>
      <c r="AE58" s="66"/>
    </row>
    <row r="59" customFormat="false" ht="29.2" hidden="false" customHeight="true" outlineLevel="0" collapsed="false">
      <c r="A59" s="124"/>
      <c r="B59" s="124"/>
      <c r="C59" s="74"/>
      <c r="D59" s="74"/>
      <c r="E59" s="74"/>
      <c r="F59" s="78"/>
      <c r="G59" s="63" t="s">
        <v>42</v>
      </c>
      <c r="H59" s="69" t="str">
        <f aca="false">ROUND(H58*81/1000,2)&amp;" ppb"</f>
        <v>597.62 ppb</v>
      </c>
      <c r="I59" s="79" t="s">
        <v>39</v>
      </c>
      <c r="J59" s="80" t="str">
        <f aca="false">ROUND(J58*81/1000,2)&amp;" ppb"</f>
        <v>86.43 ppb</v>
      </c>
      <c r="K59" s="83"/>
      <c r="L59" s="67"/>
      <c r="M59" s="84"/>
      <c r="N59" s="64"/>
      <c r="O59" s="81"/>
      <c r="P59" s="66"/>
      <c r="Q59" s="69" t="str">
        <f aca="false">ROUND(Q58*246/1000,2)&amp;" ppb"</f>
        <v>3456.3 ppb</v>
      </c>
      <c r="R59" s="81" t="s">
        <v>39</v>
      </c>
      <c r="S59" s="80" t="str">
        <f aca="false">ROUND(S58*246/1000,2)&amp;" ppb"</f>
        <v>104.62 ppb</v>
      </c>
      <c r="T59" s="83"/>
      <c r="U59" s="84"/>
      <c r="V59" s="84"/>
      <c r="W59" s="64"/>
      <c r="X59" s="81"/>
      <c r="Y59" s="84"/>
      <c r="Z59" s="92"/>
      <c r="AA59" s="84"/>
      <c r="AB59" s="84"/>
      <c r="AC59" s="83"/>
      <c r="AD59" s="81"/>
      <c r="AE59" s="84"/>
    </row>
    <row r="60" customFormat="false" ht="34.3" hidden="false" customHeight="true" outlineLevel="0" collapsed="false">
      <c r="A60" s="95" t="s">
        <v>134</v>
      </c>
      <c r="B60" s="127" t="s">
        <v>135</v>
      </c>
      <c r="C60" s="30" t="s">
        <v>136</v>
      </c>
      <c r="D60" s="31" t="n">
        <v>14.68</v>
      </c>
      <c r="E60" s="32" t="n">
        <v>240125</v>
      </c>
      <c r="F60" s="33" t="n">
        <v>45316</v>
      </c>
      <c r="G60" s="34" t="s">
        <v>60</v>
      </c>
      <c r="H60" s="97"/>
      <c r="I60" s="98" t="s">
        <v>27</v>
      </c>
      <c r="J60" s="99"/>
      <c r="K60" s="97"/>
      <c r="L60" s="98" t="s">
        <v>28</v>
      </c>
      <c r="M60" s="99"/>
      <c r="N60" s="97"/>
      <c r="O60" s="98" t="s">
        <v>29</v>
      </c>
      <c r="P60" s="99"/>
      <c r="Q60" s="97"/>
      <c r="R60" s="98" t="s">
        <v>30</v>
      </c>
      <c r="S60" s="99"/>
      <c r="T60" s="100"/>
      <c r="U60" s="98" t="s">
        <v>34</v>
      </c>
      <c r="V60" s="99"/>
      <c r="W60" s="97"/>
      <c r="X60" s="98" t="s">
        <v>32</v>
      </c>
      <c r="Y60" s="99"/>
      <c r="Z60" s="97"/>
      <c r="AA60" s="98" t="s">
        <v>61</v>
      </c>
      <c r="AB60" s="99"/>
      <c r="AC60" s="101" t="s">
        <v>62</v>
      </c>
      <c r="AD60" s="101"/>
      <c r="AE60" s="101"/>
    </row>
    <row r="61" customFormat="false" ht="29.05" hidden="false" customHeight="true" outlineLevel="0" collapsed="false">
      <c r="A61" s="42" t="s">
        <v>137</v>
      </c>
      <c r="B61" s="128" t="s">
        <v>138</v>
      </c>
      <c r="C61" s="42"/>
      <c r="D61" s="42"/>
      <c r="E61" s="42"/>
      <c r="F61" s="46" t="n">
        <v>45331</v>
      </c>
      <c r="G61" s="34" t="s">
        <v>38</v>
      </c>
      <c r="H61" s="102" t="s">
        <v>139</v>
      </c>
      <c r="I61" s="41"/>
      <c r="J61" s="37"/>
      <c r="K61" s="102" t="s">
        <v>140</v>
      </c>
      <c r="L61" s="41"/>
      <c r="M61" s="37"/>
      <c r="N61" s="102" t="s">
        <v>141</v>
      </c>
      <c r="O61" s="41"/>
      <c r="P61" s="37"/>
      <c r="Q61" s="102" t="s">
        <v>142</v>
      </c>
      <c r="R61" s="41"/>
      <c r="S61" s="37"/>
      <c r="T61" s="35" t="n">
        <v>344.6</v>
      </c>
      <c r="U61" s="41" t="s">
        <v>39</v>
      </c>
      <c r="V61" s="37" t="n">
        <v>191.5</v>
      </c>
      <c r="W61" s="102" t="s">
        <v>143</v>
      </c>
      <c r="X61" s="38"/>
      <c r="Y61" s="37"/>
      <c r="Z61" s="102" t="s">
        <v>144</v>
      </c>
      <c r="AA61" s="41"/>
      <c r="AB61" s="37"/>
      <c r="AC61" s="103"/>
      <c r="AD61" s="103"/>
      <c r="AE61" s="103"/>
    </row>
    <row r="62" customFormat="false" ht="28.4" hidden="false" customHeight="true" outlineLevel="0" collapsed="false">
      <c r="A62" s="42"/>
      <c r="B62" s="42" t="s">
        <v>49</v>
      </c>
      <c r="C62" s="42"/>
      <c r="D62" s="42"/>
      <c r="E62" s="42"/>
      <c r="F62" s="46"/>
      <c r="G62" s="34" t="s">
        <v>42</v>
      </c>
      <c r="H62" s="47" t="str">
        <f aca="false">"&lt;"&amp;ROUND(RIGHT(H61,LEN(H61)-1)*81/1000,2)&amp;" ppb"</f>
        <v>&lt;0.16 ppb</v>
      </c>
      <c r="I62" s="41"/>
      <c r="J62" s="49"/>
      <c r="K62" s="47" t="str">
        <f aca="false">"&lt;"&amp;ROUND(RIGHT(K61,LEN(K61)-1)*81/1000,2)&amp;" ppb"</f>
        <v>&lt;1.28 ppb</v>
      </c>
      <c r="L62" s="41"/>
      <c r="M62" s="49"/>
      <c r="N62" s="47" t="str">
        <f aca="false">"&lt;"&amp;ROUND(RIGHT(N61,LEN(N61)-1)*1760/1000,2)&amp;" ppb"</f>
        <v>&lt;2.18 ppb</v>
      </c>
      <c r="O62" s="48"/>
      <c r="P62" s="49"/>
      <c r="Q62" s="47" t="str">
        <f aca="false">"&lt;"&amp;ROUND(RIGHT(Q61,LEN(Q61)-1)*246/1000,2)&amp;" ppb"</f>
        <v>&lt;1.07 ppb</v>
      </c>
      <c r="R62" s="41"/>
      <c r="S62" s="49"/>
      <c r="T62" s="47" t="str">
        <f aca="false">ROUND(T61*32300/1000000,2)&amp;" ppm"</f>
        <v>11.13 ppm</v>
      </c>
      <c r="U62" s="41" t="s">
        <v>39</v>
      </c>
      <c r="V62" s="49" t="str">
        <f aca="false">ROUND(V61*32300/1000000,2)&amp;" ppm"</f>
        <v>6.19 ppm</v>
      </c>
      <c r="W62" s="104"/>
      <c r="X62" s="41"/>
      <c r="Y62" s="105"/>
      <c r="Z62" s="104"/>
      <c r="AA62" s="41"/>
      <c r="AB62" s="105"/>
      <c r="AC62" s="106"/>
      <c r="AD62" s="41"/>
      <c r="AE62" s="107"/>
    </row>
    <row r="63" customFormat="false" ht="30" hidden="false" customHeight="true" outlineLevel="0" collapsed="false">
      <c r="A63" s="42"/>
      <c r="B63" s="42" t="s">
        <v>72</v>
      </c>
      <c r="C63" s="42"/>
      <c r="D63" s="42"/>
      <c r="E63" s="42"/>
      <c r="F63" s="46"/>
      <c r="G63" s="108" t="s">
        <v>60</v>
      </c>
      <c r="H63" s="109" t="s">
        <v>73</v>
      </c>
      <c r="I63" s="109"/>
      <c r="J63" s="109"/>
      <c r="K63" s="97"/>
      <c r="L63" s="98" t="s">
        <v>74</v>
      </c>
      <c r="M63" s="99"/>
      <c r="N63" s="110"/>
      <c r="O63" s="98" t="s">
        <v>54</v>
      </c>
      <c r="P63" s="111"/>
      <c r="Q63" s="110"/>
      <c r="R63" s="98" t="s">
        <v>75</v>
      </c>
      <c r="S63" s="111"/>
      <c r="T63" s="100"/>
      <c r="U63" s="98"/>
      <c r="V63" s="112"/>
      <c r="W63" s="100"/>
      <c r="X63" s="98"/>
      <c r="Y63" s="112"/>
      <c r="Z63" s="100"/>
      <c r="AA63" s="98"/>
      <c r="AB63" s="112"/>
      <c r="AC63" s="97"/>
      <c r="AD63" s="98"/>
      <c r="AE63" s="99"/>
    </row>
    <row r="64" customFormat="false" ht="27.6" hidden="false" customHeight="true" outlineLevel="0" collapsed="false">
      <c r="A64" s="113"/>
      <c r="B64" s="42"/>
      <c r="C64" s="42"/>
      <c r="D64" s="42"/>
      <c r="E64" s="42"/>
      <c r="F64" s="46"/>
      <c r="G64" s="34" t="s">
        <v>38</v>
      </c>
      <c r="H64" s="102" t="s">
        <v>145</v>
      </c>
      <c r="I64" s="38"/>
      <c r="J64" s="114"/>
      <c r="K64" s="102" t="s">
        <v>146</v>
      </c>
      <c r="L64" s="38"/>
      <c r="M64" s="37"/>
      <c r="N64" s="102" t="s">
        <v>147</v>
      </c>
      <c r="O64" s="38"/>
      <c r="P64" s="37"/>
      <c r="Q64" s="102" t="s">
        <v>148</v>
      </c>
      <c r="R64" s="38"/>
      <c r="S64" s="37"/>
      <c r="T64" s="35"/>
      <c r="U64" s="38"/>
      <c r="V64" s="37"/>
      <c r="W64" s="104"/>
      <c r="X64" s="41"/>
      <c r="Y64" s="37"/>
      <c r="Z64" s="106"/>
      <c r="AA64" s="106"/>
      <c r="AB64" s="106"/>
      <c r="AC64" s="104"/>
      <c r="AD64" s="41"/>
      <c r="AE64" s="37"/>
    </row>
    <row r="65" customFormat="false" ht="29.2" hidden="false" customHeight="true" outlineLevel="0" collapsed="false">
      <c r="A65" s="115"/>
      <c r="B65" s="115"/>
      <c r="C65" s="51"/>
      <c r="D65" s="51"/>
      <c r="E65" s="51"/>
      <c r="F65" s="55"/>
      <c r="G65" s="34" t="s">
        <v>42</v>
      </c>
      <c r="H65" s="47" t="str">
        <f aca="false">"&lt;"&amp;ROUND(RIGHT(H64,LEN(H64)-1)*81/1000,2)&amp;" ppb"</f>
        <v>&lt;21.34 ppb</v>
      </c>
      <c r="I65" s="41"/>
      <c r="J65" s="49"/>
      <c r="K65" s="104"/>
      <c r="L65" s="38"/>
      <c r="M65" s="105"/>
      <c r="N65" s="35"/>
      <c r="O65" s="41"/>
      <c r="P65" s="37"/>
      <c r="Q65" s="47" t="str">
        <f aca="false">"&lt;"&amp;ROUND(RIGHT(Q64,LEN(Q64)-1)*246/1000,2)&amp;" ppb"</f>
        <v>&lt;1.59 ppb</v>
      </c>
      <c r="R65" s="41"/>
      <c r="S65" s="49"/>
      <c r="T65" s="35"/>
      <c r="U65" s="41"/>
      <c r="V65" s="105"/>
      <c r="W65" s="35"/>
      <c r="X65" s="41"/>
      <c r="Y65" s="105"/>
      <c r="Z65" s="106"/>
      <c r="AA65" s="105"/>
      <c r="AB65" s="105"/>
      <c r="AC65" s="104"/>
      <c r="AD65" s="41"/>
      <c r="AE65" s="105"/>
    </row>
    <row r="66" customFormat="false" ht="32.8" hidden="false" customHeight="true" outlineLevel="0" collapsed="false">
      <c r="A66" s="129" t="s">
        <v>149</v>
      </c>
      <c r="B66" s="129"/>
      <c r="C66" s="130"/>
      <c r="D66" s="130"/>
      <c r="E66" s="130"/>
      <c r="F66" s="131"/>
      <c r="G66" s="130"/>
      <c r="H66" s="132"/>
      <c r="I66" s="130"/>
      <c r="J66" s="133"/>
      <c r="K66" s="130"/>
      <c r="L66" s="130"/>
      <c r="M66" s="130"/>
      <c r="N66" s="130"/>
      <c r="O66" s="130"/>
      <c r="P66" s="130"/>
      <c r="Q66" s="132"/>
      <c r="R66" s="130"/>
      <c r="S66" s="134"/>
      <c r="T66" s="135"/>
      <c r="U66" s="130"/>
      <c r="V66" s="136"/>
      <c r="W66" s="132"/>
      <c r="X66" s="130"/>
      <c r="Y66" s="134"/>
      <c r="Z66" s="132"/>
      <c r="AA66" s="130"/>
      <c r="AB66" s="130"/>
      <c r="AC66" s="130"/>
      <c r="AD66" s="130"/>
      <c r="AE66" s="137"/>
    </row>
    <row r="67" customFormat="false" ht="38.05" hidden="false" customHeight="true" outlineLevel="0" collapsed="false">
      <c r="A67" s="19" t="s">
        <v>21</v>
      </c>
      <c r="B67" s="19" t="s">
        <v>22</v>
      </c>
      <c r="C67" s="19" t="s">
        <v>23</v>
      </c>
      <c r="D67" s="19" t="s">
        <v>24</v>
      </c>
      <c r="E67" s="19" t="s">
        <v>25</v>
      </c>
      <c r="F67" s="138" t="s">
        <v>26</v>
      </c>
      <c r="G67" s="19"/>
      <c r="H67" s="21"/>
      <c r="I67" s="22"/>
      <c r="J67" s="23"/>
      <c r="K67" s="21"/>
      <c r="L67" s="22"/>
      <c r="M67" s="23"/>
      <c r="N67" s="21"/>
      <c r="O67" s="22"/>
      <c r="P67" s="23"/>
      <c r="Q67" s="21"/>
      <c r="R67" s="22"/>
      <c r="S67" s="23"/>
      <c r="T67" s="24"/>
      <c r="U67" s="25"/>
      <c r="V67" s="26"/>
      <c r="W67" s="27"/>
      <c r="X67" s="25"/>
      <c r="Y67" s="26"/>
      <c r="Z67" s="27"/>
      <c r="AA67" s="25"/>
      <c r="AB67" s="26"/>
      <c r="AC67" s="19" t="s">
        <v>62</v>
      </c>
      <c r="AD67" s="19"/>
      <c r="AE67" s="19"/>
    </row>
    <row r="68" customFormat="false" ht="34.3" hidden="false" customHeight="true" outlineLevel="0" collapsed="false">
      <c r="A68" s="95" t="s">
        <v>150</v>
      </c>
      <c r="B68" s="29"/>
      <c r="C68" s="30"/>
      <c r="D68" s="31"/>
      <c r="E68" s="32"/>
      <c r="F68" s="33"/>
      <c r="G68" s="34" t="s">
        <v>60</v>
      </c>
      <c r="H68" s="97"/>
      <c r="I68" s="98" t="s">
        <v>27</v>
      </c>
      <c r="J68" s="99"/>
      <c r="K68" s="97"/>
      <c r="L68" s="98" t="s">
        <v>28</v>
      </c>
      <c r="M68" s="99"/>
      <c r="N68" s="97"/>
      <c r="O68" s="98" t="s">
        <v>29</v>
      </c>
      <c r="P68" s="99"/>
      <c r="Q68" s="97"/>
      <c r="R68" s="98" t="s">
        <v>30</v>
      </c>
      <c r="S68" s="99"/>
      <c r="T68" s="100"/>
      <c r="U68" s="98" t="s">
        <v>34</v>
      </c>
      <c r="V68" s="99"/>
      <c r="W68" s="97"/>
      <c r="X68" s="98" t="s">
        <v>32</v>
      </c>
      <c r="Y68" s="99"/>
      <c r="Z68" s="97"/>
      <c r="AA68" s="98" t="s">
        <v>61</v>
      </c>
      <c r="AB68" s="99"/>
      <c r="AC68" s="101" t="s">
        <v>62</v>
      </c>
      <c r="AD68" s="101"/>
      <c r="AE68" s="101"/>
    </row>
    <row r="69" customFormat="false" ht="29.05" hidden="false" customHeight="true" outlineLevel="0" collapsed="false">
      <c r="A69" s="42"/>
      <c r="B69" s="42"/>
      <c r="C69" s="42"/>
      <c r="D69" s="42"/>
      <c r="E69" s="42"/>
      <c r="F69" s="46"/>
      <c r="G69" s="34" t="s">
        <v>38</v>
      </c>
      <c r="H69" s="35"/>
      <c r="I69" s="41"/>
      <c r="J69" s="37"/>
      <c r="K69" s="35"/>
      <c r="L69" s="41"/>
      <c r="M69" s="37"/>
      <c r="N69" s="35"/>
      <c r="O69" s="41"/>
      <c r="P69" s="37"/>
      <c r="Q69" s="35"/>
      <c r="R69" s="41"/>
      <c r="S69" s="37"/>
      <c r="T69" s="35"/>
      <c r="U69" s="41"/>
      <c r="V69" s="37"/>
      <c r="W69" s="35"/>
      <c r="X69" s="38"/>
      <c r="Y69" s="37"/>
      <c r="Z69" s="35"/>
      <c r="AA69" s="41"/>
      <c r="AB69" s="37"/>
      <c r="AC69" s="103"/>
      <c r="AD69" s="103"/>
      <c r="AE69" s="103"/>
    </row>
    <row r="70" customFormat="false" ht="28.4" hidden="false" customHeight="true" outlineLevel="0" collapsed="false">
      <c r="A70" s="42"/>
      <c r="B70" s="42"/>
      <c r="C70" s="42"/>
      <c r="D70" s="42"/>
      <c r="E70" s="42"/>
      <c r="F70" s="46"/>
      <c r="G70" s="34" t="s">
        <v>42</v>
      </c>
      <c r="H70" s="47"/>
      <c r="I70" s="41"/>
      <c r="J70" s="49"/>
      <c r="K70" s="47"/>
      <c r="L70" s="41"/>
      <c r="M70" s="105"/>
      <c r="N70" s="47"/>
      <c r="O70" s="41"/>
      <c r="P70" s="49"/>
      <c r="Q70" s="47"/>
      <c r="R70" s="41"/>
      <c r="S70" s="49"/>
      <c r="T70" s="47"/>
      <c r="U70" s="41"/>
      <c r="V70" s="49"/>
      <c r="W70" s="104"/>
      <c r="X70" s="41"/>
      <c r="Y70" s="105"/>
      <c r="Z70" s="104"/>
      <c r="AA70" s="41"/>
      <c r="AB70" s="105"/>
      <c r="AC70" s="106"/>
      <c r="AD70" s="41"/>
      <c r="AE70" s="107"/>
    </row>
    <row r="71" customFormat="false" ht="30" hidden="false" customHeight="true" outlineLevel="0" collapsed="false">
      <c r="A71" s="42"/>
      <c r="B71" s="42"/>
      <c r="C71" s="42"/>
      <c r="D71" s="42"/>
      <c r="E71" s="42"/>
      <c r="F71" s="46"/>
      <c r="G71" s="34" t="s">
        <v>60</v>
      </c>
      <c r="H71" s="109" t="s">
        <v>73</v>
      </c>
      <c r="I71" s="109"/>
      <c r="J71" s="109"/>
      <c r="K71" s="97"/>
      <c r="L71" s="98" t="s">
        <v>74</v>
      </c>
      <c r="M71" s="99"/>
      <c r="N71" s="110"/>
      <c r="O71" s="98" t="s">
        <v>54</v>
      </c>
      <c r="P71" s="111"/>
      <c r="Q71" s="110"/>
      <c r="R71" s="98" t="s">
        <v>75</v>
      </c>
      <c r="S71" s="111"/>
      <c r="T71" s="100"/>
      <c r="U71" s="98"/>
      <c r="V71" s="112"/>
      <c r="W71" s="100"/>
      <c r="X71" s="98"/>
      <c r="Y71" s="112"/>
      <c r="Z71" s="100"/>
      <c r="AA71" s="98"/>
      <c r="AB71" s="112"/>
      <c r="AC71" s="97"/>
      <c r="AD71" s="98"/>
      <c r="AE71" s="99"/>
    </row>
    <row r="72" customFormat="false" ht="27.6" hidden="false" customHeight="true" outlineLevel="0" collapsed="false">
      <c r="A72" s="113"/>
      <c r="B72" s="42"/>
      <c r="C72" s="42"/>
      <c r="D72" s="42"/>
      <c r="E72" s="42"/>
      <c r="F72" s="46"/>
      <c r="G72" s="34" t="s">
        <v>38</v>
      </c>
      <c r="H72" s="35"/>
      <c r="I72" s="38"/>
      <c r="J72" s="114"/>
      <c r="K72" s="35"/>
      <c r="L72" s="38"/>
      <c r="M72" s="114"/>
      <c r="N72" s="35"/>
      <c r="O72" s="38"/>
      <c r="P72" s="37"/>
      <c r="Q72" s="35"/>
      <c r="R72" s="38"/>
      <c r="S72" s="37"/>
      <c r="T72" s="35"/>
      <c r="U72" s="41"/>
      <c r="V72" s="37"/>
      <c r="W72" s="104"/>
      <c r="X72" s="41"/>
      <c r="Y72" s="37"/>
      <c r="Z72" s="106"/>
      <c r="AA72" s="106"/>
      <c r="AB72" s="106"/>
      <c r="AC72" s="104"/>
      <c r="AD72" s="41"/>
      <c r="AE72" s="37"/>
    </row>
    <row r="73" customFormat="false" ht="29.2" hidden="false" customHeight="true" outlineLevel="0" collapsed="false">
      <c r="A73" s="115"/>
      <c r="B73" s="115"/>
      <c r="C73" s="51"/>
      <c r="D73" s="51"/>
      <c r="E73" s="51"/>
      <c r="F73" s="55"/>
      <c r="G73" s="34" t="s">
        <v>42</v>
      </c>
      <c r="H73" s="47"/>
      <c r="I73" s="41"/>
      <c r="J73" s="49"/>
      <c r="K73" s="104"/>
      <c r="L73" s="38"/>
      <c r="M73" s="105"/>
      <c r="N73" s="35"/>
      <c r="O73" s="41"/>
      <c r="P73" s="37"/>
      <c r="Q73" s="47"/>
      <c r="R73" s="41"/>
      <c r="S73" s="49"/>
      <c r="T73" s="104"/>
      <c r="U73" s="105"/>
      <c r="V73" s="105"/>
      <c r="W73" s="35"/>
      <c r="X73" s="41"/>
      <c r="Y73" s="105"/>
      <c r="Z73" s="106"/>
      <c r="AA73" s="105"/>
      <c r="AB73" s="105"/>
      <c r="AC73" s="104"/>
      <c r="AD73" s="41"/>
      <c r="AE73" s="105"/>
    </row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65490" customFormat="false" ht="12.8" hidden="false" customHeight="true" outlineLevel="0" collapsed="false"/>
    <row r="65491" customFormat="false" ht="12.8" hidden="false" customHeight="true" outlineLevel="0" collapsed="false"/>
    <row r="65492" customFormat="false" ht="12.8" hidden="false" customHeight="true" outlineLevel="0" collapsed="false"/>
    <row r="65493" customFormat="false" ht="12.8" hidden="false" customHeight="true" outlineLevel="0" collapsed="false"/>
    <row r="65494" customFormat="false" ht="12.8" hidden="false" customHeight="true" outlineLevel="0" collapsed="false"/>
    <row r="65495" customFormat="false" ht="12.8" hidden="false" customHeight="true" outlineLevel="0" collapsed="false"/>
    <row r="65496" customFormat="false" ht="12.8" hidden="false" customHeight="true" outlineLevel="0" collapsed="false"/>
    <row r="65497" customFormat="false" ht="12.8" hidden="false" customHeight="true" outlineLevel="0" collapsed="false"/>
    <row r="65498" customFormat="false" ht="12.8" hidden="false" customHeight="true" outlineLevel="0" collapsed="false"/>
    <row r="65499" customFormat="false" ht="12.8" hidden="false" customHeight="true" outlineLevel="0" collapsed="false"/>
    <row r="65500" customFormat="false" ht="12.8" hidden="false" customHeight="true" outlineLevel="0" collapsed="false"/>
    <row r="65501" customFormat="false" ht="12.8" hidden="false" customHeight="true" outlineLevel="0" collapsed="false"/>
    <row r="65502" customFormat="false" ht="12.8" hidden="false" customHeight="true" outlineLevel="0" collapsed="false"/>
    <row r="65503" customFormat="false" ht="12.8" hidden="false" customHeight="true" outlineLevel="0" collapsed="false"/>
    <row r="65504" customFormat="false" ht="12.8" hidden="false" customHeight="true" outlineLevel="0" collapsed="false"/>
    <row r="65505" customFormat="false" ht="12.8" hidden="false" customHeight="true" outlineLevel="0" collapsed="false"/>
    <row r="65506" customFormat="false" ht="12.8" hidden="false" customHeight="true" outlineLevel="0" collapsed="false"/>
    <row r="65507" customFormat="false" ht="12.8" hidden="false" customHeight="true" outlineLevel="0" collapsed="false"/>
    <row r="65508" customFormat="false" ht="12.8" hidden="false" customHeight="true" outlineLevel="0" collapsed="false"/>
    <row r="65509" customFormat="false" ht="12.8" hidden="false" customHeight="true" outlineLevel="0" collapsed="false"/>
    <row r="65510" customFormat="false" ht="12.8" hidden="false" customHeight="true" outlineLevel="0" collapsed="false"/>
    <row r="65511" customFormat="false" ht="12.8" hidden="false" customHeight="true" outlineLevel="0" collapsed="false"/>
    <row r="65512" customFormat="false" ht="12.8" hidden="false" customHeight="true" outlineLevel="0" collapsed="false"/>
    <row r="65513" customFormat="false" ht="12.8" hidden="false" customHeight="true" outlineLevel="0" collapsed="false"/>
    <row r="65514" customFormat="false" ht="12.8" hidden="false" customHeight="true" outlineLevel="0" collapsed="false"/>
    <row r="65515" customFormat="false" ht="12.8" hidden="false" customHeight="true" outlineLevel="0" collapsed="false"/>
    <row r="65516" customFormat="false" ht="12.8" hidden="false" customHeight="true" outlineLevel="0" collapsed="false"/>
    <row r="65517" customFormat="false" ht="12.8" hidden="false" customHeight="true" outlineLevel="0" collapsed="false"/>
    <row r="65518" customFormat="false" ht="12.8" hidden="false" customHeight="true" outlineLevel="0" collapsed="false"/>
    <row r="65519" customFormat="false" ht="12.8" hidden="false" customHeight="true" outlineLevel="0" collapsed="false"/>
    <row r="65520" customFormat="false" ht="12.8" hidden="false" customHeight="true" outlineLevel="0" collapsed="false"/>
    <row r="65521" customFormat="false" ht="12.8" hidden="false" customHeight="true" outlineLevel="0" collapsed="false"/>
    <row r="65522" customFormat="false" ht="12.8" hidden="false" customHeight="true" outlineLevel="0" collapsed="false"/>
    <row r="65523" customFormat="false" ht="12.8" hidden="false" customHeight="true" outlineLevel="0" collapsed="false"/>
    <row r="65524" customFormat="false" ht="12.8" hidden="false" customHeight="true" outlineLevel="0" collapsed="false"/>
    <row r="65525" customFormat="false" ht="12.8" hidden="false" customHeight="true" outlineLevel="0" collapsed="false"/>
    <row r="65526" customFormat="false" ht="12.8" hidden="false" customHeight="true" outlineLevel="0" collapsed="false"/>
    <row r="65527" customFormat="false" ht="12.8" hidden="false" customHeight="true" outlineLevel="0" collapsed="false"/>
    <row r="65528" customFormat="false" ht="12.8" hidden="false" customHeight="true" outlineLevel="0" collapsed="false"/>
    <row r="65529" customFormat="false" ht="12.8" hidden="false" customHeight="true" outlineLevel="0" collapsed="false"/>
    <row r="65530" customFormat="false" ht="12.8" hidden="false" customHeight="true" outlineLevel="0" collapsed="false"/>
    <row r="65531" customFormat="false" ht="12.8" hidden="false" customHeight="true" outlineLevel="0" collapsed="false"/>
    <row r="65532" customFormat="false" ht="12.8" hidden="false" customHeight="true" outlineLevel="0" collapsed="false"/>
    <row r="65533" customFormat="false" ht="12.8" hidden="false" customHeight="true" outlineLevel="0" collapsed="false"/>
    <row r="65534" customFormat="false" ht="12.8" hidden="false" customHeight="true" outlineLevel="0" collapsed="false"/>
    <row r="65535" customFormat="false" ht="12.8" hidden="false" customHeight="true" outlineLevel="0" collapsed="false"/>
    <row r="65536" customFormat="false" ht="12.8" hidden="false" customHeight="true" outlineLevel="0" collapsed="false"/>
  </sheetData>
  <mergeCells count="94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B14"/>
    <mergeCell ref="AC11:AE14"/>
    <mergeCell ref="A15:B15"/>
    <mergeCell ref="AC16:AE16"/>
    <mergeCell ref="AC20:AE20"/>
    <mergeCell ref="A22:B23"/>
    <mergeCell ref="C22:D23"/>
    <mergeCell ref="N22:P22"/>
    <mergeCell ref="U22:V22"/>
    <mergeCell ref="N23:P23"/>
    <mergeCell ref="U23:V23"/>
    <mergeCell ref="AA23:AB23"/>
    <mergeCell ref="AC24:AE24"/>
    <mergeCell ref="AC25:AE25"/>
    <mergeCell ref="B26:B27"/>
    <mergeCell ref="E26:E27"/>
    <mergeCell ref="H27:J27"/>
    <mergeCell ref="Z28:AB28"/>
    <mergeCell ref="U29:V29"/>
    <mergeCell ref="AA29:AB29"/>
    <mergeCell ref="AC30:AE30"/>
    <mergeCell ref="AC31:AE31"/>
    <mergeCell ref="D32:D33"/>
    <mergeCell ref="H33:J33"/>
    <mergeCell ref="Z34:AB34"/>
    <mergeCell ref="U35:V35"/>
    <mergeCell ref="AA35:AB35"/>
    <mergeCell ref="AC36:AE36"/>
    <mergeCell ref="AC37:AE37"/>
    <mergeCell ref="B38:B39"/>
    <mergeCell ref="E38:E39"/>
    <mergeCell ref="H39:J39"/>
    <mergeCell ref="Z40:AB40"/>
    <mergeCell ref="U41:V41"/>
    <mergeCell ref="AA41:AB41"/>
    <mergeCell ref="AC42:AE42"/>
    <mergeCell ref="AC43:AE43"/>
    <mergeCell ref="D44:D45"/>
    <mergeCell ref="E44:E45"/>
    <mergeCell ref="H45:J45"/>
    <mergeCell ref="Z46:AB46"/>
    <mergeCell ref="U47:V47"/>
    <mergeCell ref="AA47:AB47"/>
    <mergeCell ref="AC48:AE48"/>
    <mergeCell ref="AC49:AE49"/>
    <mergeCell ref="B50:B51"/>
    <mergeCell ref="E50:E51"/>
    <mergeCell ref="H51:J51"/>
    <mergeCell ref="Z52:AB52"/>
    <mergeCell ref="AA53:AB53"/>
    <mergeCell ref="AC54:AE54"/>
    <mergeCell ref="AC55:AE55"/>
    <mergeCell ref="D56:D57"/>
    <mergeCell ref="E56:E57"/>
    <mergeCell ref="H57:J57"/>
    <mergeCell ref="Z58:AB58"/>
    <mergeCell ref="U59:V59"/>
    <mergeCell ref="AA59:AB59"/>
    <mergeCell ref="AC60:AE60"/>
    <mergeCell ref="AC61:AE61"/>
    <mergeCell ref="B62:B63"/>
    <mergeCell ref="E62:E63"/>
    <mergeCell ref="H63:J63"/>
    <mergeCell ref="Z64:AB64"/>
    <mergeCell ref="AA65:AB65"/>
    <mergeCell ref="A66:B66"/>
    <mergeCell ref="AC67:AE67"/>
    <mergeCell ref="AC68:AE68"/>
    <mergeCell ref="AC69:AE69"/>
    <mergeCell ref="B70:B71"/>
    <mergeCell ref="H71:J71"/>
    <mergeCell ref="Z72:AB72"/>
    <mergeCell ref="U73:V73"/>
    <mergeCell ref="AA73:AB73"/>
  </mergeCells>
  <hyperlinks>
    <hyperlink ref="A17" r:id="rId1" display="SBC CW01"/>
    <hyperlink ref="A20" r:id="rId2" display="SBC CW02"/>
    <hyperlink ref="A24" r:id="rId3" display="SBC CW03"/>
    <hyperlink ref="A30" r:id="rId4" display="SBC CW04"/>
    <hyperlink ref="A36" r:id="rId5" display="SBC CW05"/>
    <hyperlink ref="A42" r:id="rId6" display="SBC CW06"/>
    <hyperlink ref="A48" r:id="rId7" display="SBC CW07"/>
    <hyperlink ref="A54" r:id="rId8" display="SBC CW08"/>
    <hyperlink ref="A60" r:id="rId9" display="SBC CW09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17653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2006-04-12T13:38:36Z</dcterms:created>
  <dc:creator/>
  <dc:description/>
  <dc:language>en-US</dc:language>
  <cp:lastModifiedBy>Ian Lawson</cp:lastModifiedBy>
  <cp:lastPrinted>2006-05-24T14:06:48Z</cp:lastPrinted>
  <dcterms:modified xsi:type="dcterms:W3CDTF">2024-02-11T02:46:13Z</dcterms:modified>
  <cp:revision>2417</cp:revision>
  <dc:subject/>
  <dc:title/>
</cp:coreProperties>
</file>