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Re'!$1:$12</definedName>
    <definedName function="false" hidden="false" name="Excel_BuiltIn_Print_Titles_1" vbProcedure="false">'Collected Ge Detector Sample Re'!$12:$12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<sst xmlns="http://schemas.openxmlformats.org/spreadsheetml/2006/main" count="390" uniqueCount="127">
  <si>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</si>
  <si>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</si>
  <si>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</rPr>
      <t xml:space="preserve">1 Bq 238U/kg =  81 ppb U (81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</si>
  <si>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</si>
  <si>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</si>
  <si>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</si>
  <si>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</si>
  <si>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</si>
  <si>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</rPr>
      <t xml:space="preserve">1 Bq 232Th/kg = 246 ppb Th (246 x 10</t>
    </r>
    <r>
      <rPr>
        <vertAlign val="superscript"/>
        <sz val="10"/>
        <rFont val="Bitstream Vera Sans"/>
        <family val="2"/>
      </rPr>
      <t xml:space="preserve">-9</t>
    </r>
    <r>
      <rPr>
        <sz val="10"/>
        <rFont val="Bitstream Vera Sans"/>
        <family val="2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</si>
  <si>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</si>
  <si>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</si>
  <si>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</si>
  <si>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</si>
  <si>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</rPr>
      <t xml:space="preserve">1 Bq 40K/kg = 32300 ppb K (32300 x 10</t>
    </r>
    <r>
      <rPr>
        <vertAlign val="superscript"/>
        <sz val="10"/>
        <rFont val="Bitstream Vera Sans"/>
        <family val="2"/>
      </rPr>
      <t xml:space="preserve">-6</t>
    </r>
    <r>
      <rPr>
        <sz val="10"/>
        <rFont val="Bitstream Vera Sans"/>
        <family val="2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</si>
  <si>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</si>
  <si>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</si>
  <si>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</si>
  <si>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</si>
  <si>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</si>
  <si>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runs for the Lively Detector</t>
  </si>
  <si>
    <t xml:space="preserve">If a measurement in the signal region is below the sideband regions then the 90% confidence limit is calculated.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</si>
  <si>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</si>
  <si>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</si>
  <si>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</si>
  <si>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</si>
  <si>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</si>
  <si>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</si>
  <si>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</si>
  <si>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</si>
  <si>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</si>
  <si>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</si>
  <si>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</si>
  <si>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</si>
  <si>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</si>
  <si>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</si>
  <si>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</si>
  <si>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</si>
  <si>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</si>
  <si>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</si>
  <si>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</si>
  <si>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</si>
  <si>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</si>
  <si>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</t>
  </si>
  <si>
    <t xml:space="preserve">228Ac:</t>
  </si>
  <si>
    <t xml:space="preserve">210Po:</t>
  </si>
  <si>
    <t xml:space="preserve">&lt;0.26</t>
  </si>
  <si>
    <t xml:space="preserve">&lt;2629.00</t>
  </si>
  <si>
    <t xml:space="preserve">Background 2</t>
  </si>
  <si>
    <t xml:space="preserve">200324
200430</t>
  </si>
  <si>
    <t xml:space="preserve">&lt;0.043</t>
  </si>
  <si>
    <t xml:space="preserve">&lt;4463.00</t>
  </si>
  <si>
    <t xml:space="preserve">Combined Background</t>
  </si>
  <si>
    <t xml:space="preserve">Combined Backgrounds of runs CW1</t>
  </si>
  <si>
    <t xml:space="preserve">Completed Sample Measurements for  the Lively Detector</t>
  </si>
  <si>
    <t xml:space="preserve">SBC  Measurements:</t>
  </si>
  <si>
    <t xml:space="preserve">SBC L01</t>
  </si>
  <si>
    <t xml:space="preserve">Wire is Kapton Insulated, 32 AWG, 50 Ohm Coaxial cable</t>
  </si>
  <si>
    <t xml:space="preserve">19.6 g</t>
  </si>
  <si>
    <t xml:space="preserve">Silver Plated Copper Wire</t>
  </si>
  <si>
    <t xml:space="preserve">Cable is 15 ft long</t>
  </si>
  <si>
    <t xml:space="preserve">(mBq/kg)</t>
  </si>
  <si>
    <t xml:space="preserve">&lt;2.87</t>
  </si>
  <si>
    <t xml:space="preserve">&lt;6.25</t>
  </si>
  <si>
    <t xml:space="preserve">&lt;15.42</t>
  </si>
  <si>
    <t xml:space="preserve">&lt;101.30</t>
  </si>
  <si>
    <t xml:space="preserve">&lt;8.50</t>
  </si>
  <si>
    <t xml:space="preserve">&lt;6.49</t>
  </si>
  <si>
    <t xml:space="preserve">Part No: 112129
Accu-Glass Products Inc. Valencia, CA</t>
  </si>
  <si>
    <t xml:space="preserve">(ppm / ppb / ppt)</t>
  </si>
  <si>
    <t xml:space="preserve">.</t>
  </si>
  <si>
    <t xml:space="preserve">57Co:</t>
  </si>
  <si>
    <t xml:space="preserve">&lt;36930.00</t>
  </si>
  <si>
    <t xml:space="preserve">&lt;57.82</t>
  </si>
  <si>
    <t xml:space="preserve">&lt;4.99</t>
  </si>
  <si>
    <t xml:space="preserve">SBC L02</t>
  </si>
  <si>
    <t xml:space="preserve">Machined bits from SBC inner castle</t>
  </si>
  <si>
    <t xml:space="preserve">686.6 g</t>
  </si>
  <si>
    <t xml:space="preserve">High Density Polyethylene</t>
  </si>
  <si>
    <t xml:space="preserve">&lt;0.34</t>
  </si>
  <si>
    <t xml:space="preserve">&lt;860.70</t>
  </si>
  <si>
    <t xml:space="preserve">&lt;0.35</t>
  </si>
  <si>
    <t xml:space="preserve">SBC L03</t>
  </si>
  <si>
    <t xml:space="preserve">Copper pieces from the Inner Assembly</t>
  </si>
  <si>
    <t xml:space="preserve">1207.3 g</t>
  </si>
  <si>
    <t xml:space="preserve">Copper  </t>
  </si>
  <si>
    <t xml:space="preserve">&lt;0.090</t>
  </si>
  <si>
    <t xml:space="preserve">&lt;9.56</t>
  </si>
  <si>
    <t xml:space="preserve">&lt;0.25</t>
  </si>
  <si>
    <t xml:space="preserve">&lt;0.56</t>
  </si>
  <si>
    <t xml:space="preserve">&lt;0.15</t>
  </si>
  <si>
    <t xml:space="preserve">&lt;0.22</t>
  </si>
  <si>
    <t xml:space="preserve"> </t>
  </si>
  <si>
    <t xml:space="preserve">58Co:</t>
  </si>
  <si>
    <t xml:space="preserve">&lt;440.50</t>
  </si>
  <si>
    <t xml:space="preserve">SBC L04</t>
  </si>
  <si>
    <t xml:space="preserve">10.7 g</t>
  </si>
  <si>
    <t xml:space="preserve">Cirlex, Circuit Board Material</t>
  </si>
  <si>
    <t xml:space="preserve">&lt;7.47</t>
  </si>
  <si>
    <t xml:space="preserve">&lt;339.20</t>
  </si>
  <si>
    <t xml:space="preserve">&lt;42.74</t>
  </si>
  <si>
    <t xml:space="preserve">&lt;19240.00</t>
  </si>
  <si>
    <t xml:space="preserve">&lt;12.48</t>
  </si>
  <si>
    <t xml:space="preserve">SBC L05</t>
  </si>
  <si>
    <t xml:space="preserve">Low-Grade Unistrut</t>
  </si>
  <si>
    <t xml:space="preserve">757.7 g</t>
  </si>
  <si>
    <t xml:space="preserve">Unistrut</t>
  </si>
  <si>
    <t xml:space="preserve">3 pieces</t>
  </si>
  <si>
    <t xml:space="preserve">&lt;0.82</t>
  </si>
  <si>
    <t xml:space="preserve">&lt;0.90</t>
  </si>
  <si>
    <t xml:space="preserve">&lt;0.43</t>
  </si>
  <si>
    <t xml:space="preserve">&lt;0.28</t>
  </si>
  <si>
    <t xml:space="preserve">&lt;4.47</t>
  </si>
  <si>
    <t xml:space="preserve">&lt;1.35</t>
  </si>
  <si>
    <t xml:space="preserve">SBC L06</t>
  </si>
  <si>
    <t xml:space="preserve">1511.7 g</t>
  </si>
  <si>
    <t xml:space="preserve">1A Copper SIPM Petals</t>
  </si>
  <si>
    <t xml:space="preserve">6 Pieces</t>
  </si>
  <si>
    <t xml:space="preserve">&lt;0.55</t>
  </si>
  <si>
    <t xml:space="preserve">&lt;6.06</t>
  </si>
  <si>
    <t xml:space="preserve">&lt;0.14</t>
  </si>
  <si>
    <t xml:space="preserve">&lt;0.12</t>
  </si>
  <si>
    <t xml:space="preserve">&lt;1.93</t>
  </si>
  <si>
    <t xml:space="preserve">&lt;1.03</t>
  </si>
  <si>
    <t xml:space="preserve">&lt;1.33</t>
  </si>
  <si>
    <t xml:space="preserve">In Progress Sample Measurements for  the Lively Detector</t>
  </si>
  <si>
    <t xml:space="preserve">Runs in Progress:</t>
  </si>
  <si>
    <t xml:space="preserve">Next Sample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</si>
</sst>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4">
    <font>
      <sz val="10"/>
      <name val="Bitstream Vera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</font>
    <font>
      <b val="true"/>
      <sz val="10"/>
      <color rgb="FF000000"/>
      <name val="Bitstream Vera Sans"/>
      <family val="2"/>
    </font>
    <font>
      <sz val="10"/>
      <color rgb="FFCC0000"/>
      <name val="Bitstream Vera Sans"/>
      <family val="2"/>
    </font>
    <font>
      <b val="true"/>
      <sz val="10"/>
      <color rgb="FFFFFFFF"/>
      <name val="Bitstream Vera Sans"/>
      <family val="2"/>
    </font>
    <font>
      <i val="true"/>
      <sz val="10"/>
      <color rgb="FF808080"/>
      <name val="Bitstream Vera Sans"/>
      <family val="2"/>
    </font>
    <font>
      <sz val="10"/>
      <color rgb="FF006600"/>
      <name val="Bitstream Vera Sans"/>
      <family val="2"/>
    </font>
    <font>
      <sz val="18"/>
      <color rgb="FF000000"/>
      <name val="Bitstream Vera Sans"/>
      <family val="2"/>
    </font>
    <font>
      <sz val="12"/>
      <color rgb="FF000000"/>
      <name val="Bitstream Vera Sans"/>
      <family val="2"/>
    </font>
    <font>
      <b val="true"/>
      <sz val="24"/>
      <color rgb="FF000000"/>
      <name val="Bitstream Vera Sans"/>
      <family val="2"/>
    </font>
    <font>
      <sz val="10"/>
      <color rgb="FF996600"/>
      <name val="Bitstream Vera Sans"/>
      <family val="2"/>
    </font>
    <font>
      <sz val="10"/>
      <color rgb="FF333333"/>
      <name val="Bitstream Vera Sans"/>
      <family val="2"/>
    </font>
    <font>
      <sz val="8"/>
      <name val="Bitstream Vera Serif"/>
      <family val="1"/>
    </font>
    <font>
      <b val="true"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rgb="FF000000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name val="Bitstream Vera Serif"/>
      <family val="1"/>
      <charset val="1"/>
    </font>
    <font>
      <sz val="8"/>
      <color rgb="FF0000FF"/>
      <name val="Bitstream Vera Serif"/>
      <family val="1"/>
    </font>
    <font>
      <b val="true"/>
      <sz val="8"/>
      <name val="Bitstream Vera Serif"/>
      <family val="1"/>
    </font>
  </fonts>
  <fills count="1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00FFFF"/>
        <bgColor rgb="FF00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5" borderId="0" applyFont="true" applyBorder="false" applyAlignment="false" applyProtection="false"/>
    <xf numFmtId="164" fontId="7" fillId="6" borderId="0" applyFont="true" applyBorder="false" applyAlignment="false" applyProtection="false"/>
    <xf numFmtId="164" fontId="8" fillId="0" borderId="0" applyFont="true" applyBorder="false" applyAlignment="false" applyProtection="false"/>
    <xf numFmtId="164" fontId="9" fillId="7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8" borderId="0" applyFont="true" applyBorder="false" applyAlignment="false" applyProtection="false"/>
    <xf numFmtId="164" fontId="14" fillId="8" borderId="1" applyFont="true" applyBorder="tru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6" fillId="0" borderId="0" applyFont="true" applyBorder="false" applyAlignment="false" applyProtection="false"/>
  </cellStyleXfs>
  <cellXfs count="1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11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11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5" fillId="1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9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9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3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13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0" fillId="1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3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9" fontId="15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14" borderId="6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1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9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5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5" fillId="13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8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1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1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9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8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9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9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3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1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5" fillId="14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15" fillId="1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9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B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coax/SBC/L01/L01.html" TargetMode="External"/><Relationship Id="rId2" Type="http://schemas.openxmlformats.org/officeDocument/2006/relationships/hyperlink" Target="https://www.snolab.ca/users/services/gamma-assay/coax/SBC/L02/L02.html" TargetMode="External"/><Relationship Id="rId3" Type="http://schemas.openxmlformats.org/officeDocument/2006/relationships/hyperlink" Target="https://www.snolab.ca/users/services/gamma-assay/coax/SBC/L03/L03.html" TargetMode="External"/><Relationship Id="rId4" Type="http://schemas.openxmlformats.org/officeDocument/2006/relationships/hyperlink" Target="https://www.snolab.ca/users/services/gamma-assay/coax/SBC/L04/L04.html" TargetMode="External"/><Relationship Id="rId5" Type="http://schemas.openxmlformats.org/officeDocument/2006/relationships/hyperlink" Target="https://www.snolab.ca/users/services/gamma-assay/coax/SBC/L05/L05.html" TargetMode="External"/><Relationship Id="rId6" Type="http://schemas.openxmlformats.org/officeDocument/2006/relationships/hyperlink" Target="https://www.snolab.ca/users/services/gamma-assay/coax/SBC/L06/L06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V65230"/>
  <sheetViews>
    <sheetView showFormulas="false" showGridLines="true" showRowColHeaders="true" showZeros="true" rightToLeft="false" tabSelected="true" showOutlineSymbols="true" defaultGridColor="true" view="normal" topLeftCell="A64" colorId="64" zoomScale="85" zoomScaleNormal="85" zoomScalePageLayoutView="100" workbookViewId="0">
      <selection pane="topLeft" activeCell="B63" activeCellId="0" sqref="B63"/>
    </sheetView>
  </sheetViews>
  <sheetFormatPr defaultColWidth="9.4687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7.47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false" hidden="false" outlineLevel="0" max="8" min="8" style="1" width="9.47"/>
    <col collapsed="false" customWidth="true" hidden="false" outlineLevel="0" max="9" min="9" style="1" width="8.46"/>
    <col collapsed="false" customWidth="true" hidden="false" outlineLevel="0" max="10" min="10" style="1" width="7.47"/>
    <col collapsed="false" customWidth="false" hidden="false" outlineLevel="0" max="12" min="11" style="1" width="9.47"/>
    <col collapsed="false" customWidth="true" hidden="false" outlineLevel="0" max="13" min="13" style="1" width="8.46"/>
    <col collapsed="false" customWidth="false" hidden="false" outlineLevel="0" max="14" min="14" style="1" width="9.47"/>
    <col collapsed="false" customWidth="true" hidden="false" outlineLevel="0" max="15" min="15" style="1" width="5.47"/>
    <col collapsed="false" customWidth="true" hidden="false" outlineLevel="0" max="16" min="16" style="1" width="8.46"/>
    <col collapsed="false" customWidth="false" hidden="false" outlineLevel="0" max="17" min="17" style="1" width="9.47"/>
    <col collapsed="false" customWidth="true" hidden="false" outlineLevel="0" max="18" min="18" style="1" width="6.46"/>
    <col collapsed="false" customWidth="true" hidden="false" outlineLevel="0" max="19" min="19" style="1" width="8.46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false" hidden="false" outlineLevel="0" max="23" min="22" style="1" width="9.47"/>
    <col collapsed="false" customWidth="true" hidden="false" outlineLevel="0" max="24" min="24" style="1" width="5.47"/>
    <col collapsed="false" customWidth="true" hidden="false" outlineLevel="0" max="25" min="25" style="1" width="8.46"/>
    <col collapsed="false" customWidth="false" hidden="false" outlineLevel="0" max="26" min="26" style="1" width="9.47"/>
    <col collapsed="false" customWidth="true" hidden="false" outlineLevel="0" max="27" min="27" style="1" width="5.47"/>
    <col collapsed="false" customWidth="true" hidden="false" outlineLevel="0" max="28" min="28" style="1" width="8.46"/>
    <col collapsed="false" customWidth="true" hidden="false" outlineLevel="0" max="29" min="29" style="1" width="6.46"/>
    <col collapsed="false" customWidth="true" hidden="false" outlineLevel="0" max="30" min="30" style="1" width="3.46"/>
    <col collapsed="false" customWidth="true" hidden="false" outlineLevel="0" max="31" min="31" style="1" width="6.46"/>
    <col collapsed="false" customWidth="false" hidden="false" outlineLevel="0" max="257" min="32" style="3" width="9.47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9.3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9.3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6.65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20.15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9.3" hidden="false" customHeight="true" outlineLevel="0" collapsed="false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customFormat="false" ht="28.95" hidden="false" customHeight="true" outlineLevel="0" collapsed="false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customFormat="false" ht="20.15" hidden="false" customHeight="true" outlineLevel="0" collapsed="false">
      <c r="A13" s="21" t="s">
        <v>27</v>
      </c>
      <c r="B13" s="21"/>
      <c r="C13" s="21"/>
      <c r="D13" s="22" t="n">
        <v>171.327</v>
      </c>
      <c r="E13" s="22"/>
      <c r="F13" s="23" t="n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customFormat="false" ht="21.05" hidden="false" customHeight="true" outlineLevel="0" collapsed="false">
      <c r="A14" s="33" t="s">
        <v>37</v>
      </c>
      <c r="B14" s="33"/>
      <c r="C14" s="34"/>
      <c r="D14" s="35"/>
      <c r="E14" s="35"/>
      <c r="F14" s="36" t="n">
        <v>43850</v>
      </c>
      <c r="G14" s="24" t="s">
        <v>38</v>
      </c>
      <c r="H14" s="37" t="n">
        <v>1.201</v>
      </c>
      <c r="I14" s="38" t="s">
        <v>39</v>
      </c>
      <c r="J14" s="39" t="n">
        <v>0.05343</v>
      </c>
      <c r="K14" s="40" t="n">
        <v>2.575</v>
      </c>
      <c r="L14" s="41" t="s">
        <v>39</v>
      </c>
      <c r="M14" s="42" t="n">
        <v>0.4039</v>
      </c>
      <c r="N14" s="37" t="n">
        <v>0.1098</v>
      </c>
      <c r="O14" s="38" t="s">
        <v>39</v>
      </c>
      <c r="P14" s="39" t="n">
        <v>0.01524</v>
      </c>
      <c r="Q14" s="37" t="n">
        <v>1.074</v>
      </c>
      <c r="R14" s="38" t="s">
        <v>39</v>
      </c>
      <c r="S14" s="39" t="n">
        <v>0.0584</v>
      </c>
      <c r="T14" s="40" t="n">
        <v>4.9686</v>
      </c>
      <c r="U14" s="41" t="s">
        <v>39</v>
      </c>
      <c r="V14" s="42" t="n">
        <v>0.4517</v>
      </c>
      <c r="W14" s="37" t="n">
        <v>0.0235</v>
      </c>
      <c r="X14" s="38" t="s">
        <v>39</v>
      </c>
      <c r="Y14" s="39" t="n">
        <v>0.0214</v>
      </c>
      <c r="Z14" s="37" t="n">
        <v>0.1177</v>
      </c>
      <c r="AA14" s="38" t="s">
        <v>39</v>
      </c>
      <c r="AB14" s="39" t="n">
        <v>0.01765</v>
      </c>
      <c r="AC14" s="43"/>
      <c r="AD14" s="43"/>
      <c r="AE14" s="43"/>
    </row>
    <row r="15" customFormat="false" ht="21.05" hidden="false" customHeight="true" outlineLevel="0" collapsed="false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customFormat="false" ht="21.9" hidden="false" customHeight="true" outlineLevel="0" collapsed="false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customFormat="false" ht="21.9" hidden="false" customHeight="true" outlineLevel="0" collapsed="false">
      <c r="A17" s="33"/>
      <c r="B17" s="33"/>
      <c r="C17" s="49"/>
      <c r="D17" s="33"/>
      <c r="E17" s="33"/>
      <c r="F17" s="50"/>
      <c r="G17" s="24" t="s">
        <v>38</v>
      </c>
      <c r="H17" s="40" t="n">
        <v>289.25</v>
      </c>
      <c r="I17" s="41" t="s">
        <v>39</v>
      </c>
      <c r="J17" s="42" t="n">
        <v>31.53</v>
      </c>
      <c r="K17" s="37" t="s">
        <v>45</v>
      </c>
      <c r="L17" s="38"/>
      <c r="M17" s="56"/>
      <c r="N17" s="37" t="n">
        <v>0.0235</v>
      </c>
      <c r="O17" s="41" t="s">
        <v>39</v>
      </c>
      <c r="P17" s="39" t="n">
        <v>0.021</v>
      </c>
      <c r="Q17" s="37" t="n">
        <v>1.305</v>
      </c>
      <c r="R17" s="38" t="s">
        <v>39</v>
      </c>
      <c r="S17" s="39" t="n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customFormat="false" ht="21.05" hidden="false" customHeight="true" outlineLevel="0" collapsed="false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customFormat="false" ht="21.05" hidden="false" customHeight="true" outlineLevel="0" collapsed="false">
      <c r="A19" s="63" t="s">
        <v>47</v>
      </c>
      <c r="B19" s="63"/>
      <c r="C19" s="63"/>
      <c r="D19" s="64" t="n">
        <v>55.461</v>
      </c>
      <c r="E19" s="65" t="s">
        <v>48</v>
      </c>
      <c r="F19" s="66" t="n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customFormat="false" ht="28.15" hidden="false" customHeight="true" outlineLevel="0" collapsed="false">
      <c r="A20" s="68" t="s">
        <v>37</v>
      </c>
      <c r="B20" s="68"/>
      <c r="C20" s="69"/>
      <c r="D20" s="70"/>
      <c r="E20" s="70"/>
      <c r="F20" s="71" t="n">
        <v>43970</v>
      </c>
      <c r="G20" s="67" t="s">
        <v>38</v>
      </c>
      <c r="H20" s="72" t="n">
        <v>1.243</v>
      </c>
      <c r="I20" s="73" t="s">
        <v>39</v>
      </c>
      <c r="J20" s="74" t="n">
        <v>0.083</v>
      </c>
      <c r="K20" s="75" t="n">
        <v>3.017</v>
      </c>
      <c r="L20" s="76" t="s">
        <v>39</v>
      </c>
      <c r="M20" s="77" t="n">
        <v>0.8641</v>
      </c>
      <c r="N20" s="72" t="n">
        <v>0.161</v>
      </c>
      <c r="O20" s="73" t="s">
        <v>39</v>
      </c>
      <c r="P20" s="74" t="n">
        <v>0.0288</v>
      </c>
      <c r="Q20" s="75" t="n">
        <v>1.381</v>
      </c>
      <c r="R20" s="78" t="s">
        <v>39</v>
      </c>
      <c r="S20" s="77" t="n">
        <v>0.09954</v>
      </c>
      <c r="T20" s="75" t="n">
        <v>8.3492</v>
      </c>
      <c r="U20" s="76" t="s">
        <v>39</v>
      </c>
      <c r="V20" s="77" t="n">
        <v>0.944</v>
      </c>
      <c r="W20" s="72" t="s">
        <v>49</v>
      </c>
      <c r="X20" s="73"/>
      <c r="Y20" s="74"/>
      <c r="Z20" s="72" t="n">
        <v>0.111</v>
      </c>
      <c r="AA20" s="73" t="s">
        <v>39</v>
      </c>
      <c r="AB20" s="74" t="n">
        <v>0.03093</v>
      </c>
      <c r="AC20" s="79"/>
      <c r="AD20" s="79"/>
      <c r="AE20" s="79"/>
    </row>
    <row r="21" customFormat="false" ht="27.35" hidden="false" customHeight="true" outlineLevel="0" collapsed="false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customFormat="false" ht="28.15" hidden="false" customHeight="true" outlineLevel="0" collapsed="false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customFormat="false" ht="29" hidden="false" customHeight="true" outlineLevel="0" collapsed="false">
      <c r="A23" s="68"/>
      <c r="B23" s="68"/>
      <c r="C23" s="85"/>
      <c r="D23" s="68"/>
      <c r="E23" s="68"/>
      <c r="F23" s="86"/>
      <c r="G23" s="67" t="s">
        <v>38</v>
      </c>
      <c r="H23" s="75" t="n">
        <v>554.52</v>
      </c>
      <c r="I23" s="76" t="s">
        <v>39</v>
      </c>
      <c r="J23" s="77" t="n">
        <v>80.36</v>
      </c>
      <c r="K23" s="75" t="n">
        <v>0.7436</v>
      </c>
      <c r="L23" s="78" t="s">
        <v>39</v>
      </c>
      <c r="M23" s="88" t="n">
        <v>0.2956</v>
      </c>
      <c r="N23" s="72" t="n">
        <v>0.019786</v>
      </c>
      <c r="O23" s="76" t="s">
        <v>39</v>
      </c>
      <c r="P23" s="74" t="n">
        <v>0.03464</v>
      </c>
      <c r="Q23" s="75" t="n">
        <v>2.215</v>
      </c>
      <c r="R23" s="78" t="s">
        <v>39</v>
      </c>
      <c r="S23" s="77" t="n">
        <v>0.1785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customFormat="false" ht="29.85" hidden="false" customHeight="true" outlineLevel="0" collapsed="false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customFormat="false" ht="42.4" hidden="false" customHeight="true" outlineLevel="0" collapsed="false">
      <c r="A25" s="21" t="s">
        <v>51</v>
      </c>
      <c r="B25" s="21" t="s">
        <v>52</v>
      </c>
      <c r="C25" s="49"/>
      <c r="D25" s="22" t="n">
        <f aca="false"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customFormat="false" ht="28.25" hidden="false" customHeight="true" outlineLevel="0" collapsed="false">
      <c r="A26" s="33"/>
      <c r="B26" s="33"/>
      <c r="C26" s="34"/>
      <c r="D26" s="35"/>
      <c r="E26" s="35"/>
      <c r="F26" s="36"/>
      <c r="G26" s="24" t="s">
        <v>38</v>
      </c>
      <c r="H26" s="37" t="n">
        <v>1.201</v>
      </c>
      <c r="I26" s="38" t="s">
        <v>39</v>
      </c>
      <c r="J26" s="39" t="n">
        <v>0.05343</v>
      </c>
      <c r="K26" s="40" t="n">
        <v>2.575</v>
      </c>
      <c r="L26" s="41" t="s">
        <v>39</v>
      </c>
      <c r="M26" s="42" t="n">
        <v>0.4039</v>
      </c>
      <c r="N26" s="37" t="n">
        <v>0.1098</v>
      </c>
      <c r="O26" s="38" t="s">
        <v>39</v>
      </c>
      <c r="P26" s="39" t="n">
        <v>0.01524</v>
      </c>
      <c r="Q26" s="37" t="n">
        <v>1.074</v>
      </c>
      <c r="R26" s="38" t="s">
        <v>39</v>
      </c>
      <c r="S26" s="39" t="n">
        <v>0.0584</v>
      </c>
      <c r="T26" s="40" t="n">
        <v>4.9686</v>
      </c>
      <c r="U26" s="41" t="s">
        <v>39</v>
      </c>
      <c r="V26" s="42" t="n">
        <v>0.4517</v>
      </c>
      <c r="W26" s="37" t="n">
        <v>0.0235</v>
      </c>
      <c r="X26" s="38" t="s">
        <v>39</v>
      </c>
      <c r="Y26" s="39" t="n">
        <v>0.0214</v>
      </c>
      <c r="Z26" s="37" t="n">
        <v>0.1177</v>
      </c>
      <c r="AA26" s="38" t="s">
        <v>39</v>
      </c>
      <c r="AB26" s="39" t="n">
        <v>0.01765</v>
      </c>
      <c r="AC26" s="43"/>
      <c r="AD26" s="43"/>
      <c r="AE26" s="43"/>
    </row>
    <row r="27" customFormat="false" ht="33.15" hidden="false" customHeight="true" outlineLevel="0" collapsed="false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customFormat="false" ht="34.3" hidden="false" customHeight="true" outlineLevel="0" collapsed="false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customFormat="false" ht="34.3" hidden="false" customHeight="true" outlineLevel="0" collapsed="false">
      <c r="A29" s="33"/>
      <c r="B29" s="33"/>
      <c r="C29" s="49"/>
      <c r="D29" s="33"/>
      <c r="E29" s="33"/>
      <c r="F29" s="50"/>
      <c r="G29" s="24" t="s">
        <v>38</v>
      </c>
      <c r="H29" s="40" t="n">
        <v>289.25</v>
      </c>
      <c r="I29" s="41" t="s">
        <v>39</v>
      </c>
      <c r="J29" s="42" t="n">
        <v>31.53</v>
      </c>
      <c r="K29" s="37" t="s">
        <v>45</v>
      </c>
      <c r="L29" s="38"/>
      <c r="M29" s="56"/>
      <c r="N29" s="37" t="n">
        <v>0.0235</v>
      </c>
      <c r="O29" s="41" t="s">
        <v>39</v>
      </c>
      <c r="P29" s="39" t="n">
        <v>0.021</v>
      </c>
      <c r="Q29" s="37" t="n">
        <v>1.305</v>
      </c>
      <c r="R29" s="38" t="s">
        <v>39</v>
      </c>
      <c r="S29" s="39" t="n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customFormat="false" ht="34.3" hidden="false" customHeight="true" outlineLevel="0" collapsed="false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customFormat="false" ht="41.45" hidden="false" customHeight="true" outlineLevel="0" collapsed="false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customFormat="false" ht="35.95" hidden="false" customHeight="true" outlineLevel="0" collapsed="false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</row>
    <row r="33" customFormat="false" ht="38.05" hidden="false" customHeight="true" outlineLevel="0" collapsed="false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customFormat="false" ht="42.4" hidden="false" customHeight="true" outlineLevel="0" collapsed="false">
      <c r="A34" s="98" t="s">
        <v>55</v>
      </c>
      <c r="B34" s="21" t="s">
        <v>56</v>
      </c>
      <c r="C34" s="49" t="s">
        <v>57</v>
      </c>
      <c r="D34" s="22" t="n">
        <v>13.735</v>
      </c>
      <c r="E34" s="99" t="n">
        <v>200922</v>
      </c>
      <c r="F34" s="23" t="n">
        <v>44096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</row>
    <row r="35" customFormat="false" ht="28.25" hidden="false" customHeight="true" outlineLevel="0" collapsed="false">
      <c r="A35" s="33" t="s">
        <v>58</v>
      </c>
      <c r="B35" s="33" t="s">
        <v>59</v>
      </c>
      <c r="C35" s="34"/>
      <c r="D35" s="35"/>
      <c r="E35" s="35"/>
      <c r="F35" s="36" t="n">
        <v>44110</v>
      </c>
      <c r="G35" s="24" t="s">
        <v>60</v>
      </c>
      <c r="H35" s="40" t="s">
        <v>61</v>
      </c>
      <c r="I35" s="41"/>
      <c r="J35" s="42"/>
      <c r="K35" s="40" t="n">
        <v>319.7</v>
      </c>
      <c r="L35" s="41" t="s">
        <v>39</v>
      </c>
      <c r="M35" s="42" t="n">
        <v>310.5</v>
      </c>
      <c r="N35" s="40" t="s">
        <v>62</v>
      </c>
      <c r="O35" s="41"/>
      <c r="P35" s="42"/>
      <c r="Q35" s="40" t="s">
        <v>63</v>
      </c>
      <c r="R35" s="41"/>
      <c r="S35" s="42"/>
      <c r="T35" s="40" t="s">
        <v>64</v>
      </c>
      <c r="U35" s="41"/>
      <c r="V35" s="42"/>
      <c r="W35" s="37" t="s">
        <v>65</v>
      </c>
      <c r="X35" s="38"/>
      <c r="Y35" s="39"/>
      <c r="Z35" s="40" t="s">
        <v>66</v>
      </c>
      <c r="AA35" s="57"/>
      <c r="AB35" s="42"/>
      <c r="AC35" s="43"/>
      <c r="AD35" s="43"/>
      <c r="AE35" s="43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</row>
    <row r="36" customFormat="false" ht="33.15" hidden="false" customHeight="true" outlineLevel="0" collapsed="false">
      <c r="A36" s="33"/>
      <c r="B36" s="33" t="s">
        <v>67</v>
      </c>
      <c r="C36" s="33"/>
      <c r="D36" s="33"/>
      <c r="E36" s="33"/>
      <c r="F36" s="36"/>
      <c r="G36" s="24" t="s">
        <v>68</v>
      </c>
      <c r="H36" s="100" t="str">
        <f aca="false">"&lt;"&amp;ROUND(RIGHT(H35,LEN(H35)-1)*81/1000,2)&amp;" ppb"</f>
        <v>&lt;0.23 ppb</v>
      </c>
      <c r="I36" s="41"/>
      <c r="J36" s="101"/>
      <c r="K36" s="100" t="str">
        <f aca="false">ROUND(K35*81/1000,2)&amp;" ppb"</f>
        <v>25.9 ppb</v>
      </c>
      <c r="L36" s="41" t="s">
        <v>39</v>
      </c>
      <c r="M36" s="101" t="str">
        <f aca="false">ROUND(M35*81/1000,2)&amp;" ppb"</f>
        <v>25.15 ppb</v>
      </c>
      <c r="N36" s="100" t="str">
        <f aca="false">"&lt;"&amp;ROUND(RIGHT(N35,LEN(N35)-1)*1760/1000,2)&amp;" ppb"</f>
        <v>&lt;11 ppb</v>
      </c>
      <c r="O36" s="41"/>
      <c r="P36" s="46" t="s">
        <v>69</v>
      </c>
      <c r="Q36" s="100" t="str">
        <f aca="false">"&lt;"&amp;ROUND(RIGHT(Q35,LEN(Q35)-1)*246/1000,2)&amp;" ppb"</f>
        <v>&lt;3.79 ppb</v>
      </c>
      <c r="R36" s="41"/>
      <c r="S36" s="46"/>
      <c r="T36" s="100" t="str">
        <f aca="false">"&lt;"&amp;ROUND(RIGHT(T35,LEN(T35)-1)*32300/1000000,2)&amp;" ppm"</f>
        <v>&lt;3.27 ppm</v>
      </c>
      <c r="U36" s="41"/>
      <c r="V36" s="101"/>
      <c r="W36" s="45"/>
      <c r="X36" s="41"/>
      <c r="Y36" s="46"/>
      <c r="Z36" s="45"/>
      <c r="AA36" s="41"/>
      <c r="AB36" s="46"/>
      <c r="AC36" s="47"/>
      <c r="AD36" s="41"/>
      <c r="AE36" s="48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</row>
    <row r="37" customFormat="false" ht="34.3" hidden="false" customHeight="true" outlineLevel="0" collapsed="false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 t="s">
        <v>70</v>
      </c>
      <c r="U37" s="52"/>
      <c r="V37" s="52"/>
      <c r="W37" s="28"/>
      <c r="X37" s="26"/>
      <c r="Y37" s="55"/>
      <c r="Z37" s="28"/>
      <c r="AA37" s="26"/>
      <c r="AB37" s="55"/>
      <c r="AC37" s="25"/>
      <c r="AD37" s="26"/>
      <c r="AE37" s="27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</row>
    <row r="38" customFormat="false" ht="34.3" hidden="false" customHeight="true" outlineLevel="0" collapsed="false">
      <c r="A38" s="33"/>
      <c r="B38" s="33"/>
      <c r="C38" s="49"/>
      <c r="D38" s="33"/>
      <c r="E38" s="33"/>
      <c r="F38" s="36"/>
      <c r="G38" s="24" t="s">
        <v>60</v>
      </c>
      <c r="H38" s="102" t="s">
        <v>71</v>
      </c>
      <c r="I38" s="103"/>
      <c r="J38" s="104"/>
      <c r="K38" s="47" t="s">
        <v>72</v>
      </c>
      <c r="L38" s="41"/>
      <c r="M38" s="48"/>
      <c r="N38" s="37" t="s">
        <v>73</v>
      </c>
      <c r="O38" s="41"/>
      <c r="P38" s="39"/>
      <c r="Q38" s="40" t="n">
        <v>21.91</v>
      </c>
      <c r="R38" s="57" t="s">
        <v>39</v>
      </c>
      <c r="S38" s="42" t="n">
        <v>24.69</v>
      </c>
      <c r="T38" s="102" t="n">
        <v>4.594</v>
      </c>
      <c r="U38" s="103" t="s">
        <v>39</v>
      </c>
      <c r="V38" s="104" t="n">
        <v>10.39</v>
      </c>
      <c r="W38" s="45"/>
      <c r="X38" s="41"/>
      <c r="Y38" s="46"/>
      <c r="Z38" s="45"/>
      <c r="AA38" s="41"/>
      <c r="AB38" s="46"/>
      <c r="AC38" s="47"/>
      <c r="AD38" s="41"/>
      <c r="AE38" s="48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</row>
    <row r="39" customFormat="false" ht="34.3" hidden="false" customHeight="true" outlineLevel="0" collapsed="false">
      <c r="A39" s="58"/>
      <c r="B39" s="58"/>
      <c r="C39" s="59"/>
      <c r="D39" s="58"/>
      <c r="E39" s="58"/>
      <c r="F39" s="60"/>
      <c r="G39" s="24" t="s">
        <v>68</v>
      </c>
      <c r="H39" s="100" t="str">
        <f aca="false">"&lt;"&amp;ROUND(RIGHT(H38,LEN(H38)-1)*81/1000000,2)&amp;" ppm"</f>
        <v>&lt;2.99 ppm</v>
      </c>
      <c r="I39" s="41"/>
      <c r="J39" s="101"/>
      <c r="K39" s="61"/>
      <c r="L39" s="57"/>
      <c r="M39" s="62"/>
      <c r="N39" s="37"/>
      <c r="O39" s="41"/>
      <c r="P39" s="39"/>
      <c r="Q39" s="100" t="str">
        <f aca="false">ROUND(Q38*246/1000,2)&amp;" ppb"</f>
        <v>5.39 ppb</v>
      </c>
      <c r="R39" s="41" t="s">
        <v>39</v>
      </c>
      <c r="S39" s="101" t="str">
        <f aca="false">ROUND(S38*246/1000,2)&amp;" ppb"</f>
        <v>6.07 ppb</v>
      </c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</row>
    <row r="40" customFormat="false" ht="42.4" hidden="false" customHeight="true" outlineLevel="0" collapsed="false">
      <c r="A40" s="105" t="s">
        <v>74</v>
      </c>
      <c r="B40" s="63" t="s">
        <v>75</v>
      </c>
      <c r="C40" s="85" t="s">
        <v>76</v>
      </c>
      <c r="D40" s="64" t="n">
        <v>13.673</v>
      </c>
      <c r="E40" s="65" t="n">
        <v>220211</v>
      </c>
      <c r="F40" s="66" t="n">
        <v>44603</v>
      </c>
      <c r="G40" s="67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</row>
    <row r="41" customFormat="false" ht="28.25" hidden="false" customHeight="true" outlineLevel="0" collapsed="false">
      <c r="A41" s="68" t="s">
        <v>77</v>
      </c>
      <c r="B41" s="68"/>
      <c r="C41" s="69"/>
      <c r="D41" s="70"/>
      <c r="E41" s="70"/>
      <c r="F41" s="71" t="n">
        <v>44617</v>
      </c>
      <c r="G41" s="67" t="s">
        <v>60</v>
      </c>
      <c r="H41" s="75" t="n">
        <v>15.63</v>
      </c>
      <c r="I41" s="76" t="s">
        <v>39</v>
      </c>
      <c r="J41" s="77" t="n">
        <v>0.9444</v>
      </c>
      <c r="K41" s="75" t="n">
        <v>13.04</v>
      </c>
      <c r="L41" s="76" t="s">
        <v>39</v>
      </c>
      <c r="M41" s="77" t="n">
        <v>12.12</v>
      </c>
      <c r="N41" s="75" t="s">
        <v>45</v>
      </c>
      <c r="O41" s="76"/>
      <c r="P41" s="77"/>
      <c r="Q41" s="75" t="n">
        <v>2.854</v>
      </c>
      <c r="R41" s="76" t="s">
        <v>39</v>
      </c>
      <c r="S41" s="77" t="n">
        <v>0.6633</v>
      </c>
      <c r="T41" s="75" t="n">
        <v>13.058</v>
      </c>
      <c r="U41" s="76" t="s">
        <v>39</v>
      </c>
      <c r="V41" s="77" t="n">
        <v>4.97</v>
      </c>
      <c r="W41" s="72" t="s">
        <v>78</v>
      </c>
      <c r="X41" s="73"/>
      <c r="Y41" s="74"/>
      <c r="Z41" s="75" t="n">
        <v>0.5515</v>
      </c>
      <c r="AA41" s="78" t="s">
        <v>39</v>
      </c>
      <c r="AB41" s="77" t="n">
        <v>0.2295</v>
      </c>
      <c r="AC41" s="79"/>
      <c r="AD41" s="79"/>
      <c r="AE41" s="79"/>
    </row>
    <row r="42" customFormat="false" ht="33.15" hidden="false" customHeight="true" outlineLevel="0" collapsed="false">
      <c r="A42" s="68"/>
      <c r="B42" s="68"/>
      <c r="C42" s="68"/>
      <c r="D42" s="68"/>
      <c r="E42" s="68"/>
      <c r="F42" s="71"/>
      <c r="G42" s="67" t="s">
        <v>68</v>
      </c>
      <c r="H42" s="106" t="str">
        <f aca="false">ROUND(H41*81/1000,2)&amp;" ppb"</f>
        <v>1.27 ppb</v>
      </c>
      <c r="I42" s="76" t="s">
        <v>39</v>
      </c>
      <c r="J42" s="107" t="str">
        <f aca="false">ROUND(J41*81/1000,2)&amp;" ppb"</f>
        <v>0.08 ppb</v>
      </c>
      <c r="K42" s="106" t="str">
        <f aca="false">ROUND(K41*81/1000,2)&amp;" ppb"</f>
        <v>1.06 ppb</v>
      </c>
      <c r="L42" s="76" t="s">
        <v>39</v>
      </c>
      <c r="M42" s="107" t="str">
        <f aca="false">ROUND(M41*81/1000,2)&amp;" ppb"</f>
        <v>0.98 ppb</v>
      </c>
      <c r="N42" s="106" t="str">
        <f aca="false">"&lt;"&amp;ROUND(RIGHT(N41,LEN(N41)-1)*1760/1000,2)&amp;" ppb"</f>
        <v>&lt;0.46 ppb</v>
      </c>
      <c r="O42" s="76"/>
      <c r="P42" s="82" t="s">
        <v>69</v>
      </c>
      <c r="Q42" s="106" t="str">
        <f aca="false">ROUND(Q41*246/1000,2)&amp;" ppb"</f>
        <v>0.7 ppb</v>
      </c>
      <c r="R42" s="76" t="s">
        <v>39</v>
      </c>
      <c r="S42" s="107" t="str">
        <f aca="false">ROUND(S41*246/1000,2)&amp;" ppb"</f>
        <v>0.16 ppb</v>
      </c>
      <c r="T42" s="106" t="str">
        <f aca="false">ROUND(T41*32300/1000,2)&amp;" ppb"</f>
        <v>421.77 ppb</v>
      </c>
      <c r="U42" s="76" t="s">
        <v>39</v>
      </c>
      <c r="V42" s="107" t="str">
        <f aca="false">ROUND(V41*32300/1000,2)&amp;" ppb"</f>
        <v>160.53 ppb</v>
      </c>
      <c r="W42" s="81"/>
      <c r="X42" s="76"/>
      <c r="Y42" s="82"/>
      <c r="Z42" s="81"/>
      <c r="AA42" s="76"/>
      <c r="AB42" s="82"/>
      <c r="AC42" s="83"/>
      <c r="AD42" s="76"/>
      <c r="AE42" s="84"/>
    </row>
    <row r="43" customFormat="false" ht="34.3" hidden="false" customHeight="true" outlineLevel="0" collapsed="false">
      <c r="A43" s="68"/>
      <c r="B43" s="68"/>
      <c r="C43" s="85"/>
      <c r="D43" s="68"/>
      <c r="E43" s="68"/>
      <c r="F43" s="71"/>
      <c r="G43" s="67" t="s">
        <v>28</v>
      </c>
      <c r="H43" s="52" t="s">
        <v>40</v>
      </c>
      <c r="I43" s="52"/>
      <c r="J43" s="52"/>
      <c r="K43" s="25"/>
      <c r="L43" s="26" t="s">
        <v>41</v>
      </c>
      <c r="M43" s="27"/>
      <c r="N43" s="53"/>
      <c r="O43" s="26" t="s">
        <v>42</v>
      </c>
      <c r="P43" s="54"/>
      <c r="Q43" s="53"/>
      <c r="R43" s="26" t="s">
        <v>43</v>
      </c>
      <c r="S43" s="54"/>
      <c r="T43" s="52"/>
      <c r="U43" s="52"/>
      <c r="V43" s="52"/>
      <c r="W43" s="28"/>
      <c r="X43" s="26"/>
      <c r="Y43" s="55"/>
      <c r="Z43" s="28"/>
      <c r="AA43" s="26"/>
      <c r="AB43" s="55"/>
      <c r="AC43" s="25"/>
      <c r="AD43" s="26"/>
      <c r="AE43" s="27"/>
    </row>
    <row r="44" customFormat="false" ht="34.3" hidden="false" customHeight="true" outlineLevel="0" collapsed="false">
      <c r="A44" s="68"/>
      <c r="B44" s="68"/>
      <c r="C44" s="85"/>
      <c r="D44" s="68"/>
      <c r="E44" s="68"/>
      <c r="F44" s="71"/>
      <c r="G44" s="67" t="s">
        <v>60</v>
      </c>
      <c r="H44" s="108" t="s">
        <v>79</v>
      </c>
      <c r="I44" s="109"/>
      <c r="J44" s="110"/>
      <c r="K44" s="75" t="n">
        <v>3.195</v>
      </c>
      <c r="L44" s="78" t="s">
        <v>39</v>
      </c>
      <c r="M44" s="77" t="n">
        <v>2.389</v>
      </c>
      <c r="N44" s="75" t="s">
        <v>80</v>
      </c>
      <c r="O44" s="78"/>
      <c r="P44" s="77"/>
      <c r="Q44" s="75" t="n">
        <v>2.5</v>
      </c>
      <c r="R44" s="78" t="s">
        <v>39</v>
      </c>
      <c r="S44" s="77" t="n">
        <v>0.9847</v>
      </c>
      <c r="T44" s="111"/>
      <c r="U44" s="109"/>
      <c r="V44" s="112"/>
      <c r="W44" s="81"/>
      <c r="X44" s="76"/>
      <c r="Y44" s="82"/>
      <c r="Z44" s="81"/>
      <c r="AA44" s="76"/>
      <c r="AB44" s="82"/>
      <c r="AC44" s="83"/>
      <c r="AD44" s="76"/>
      <c r="AE44" s="84"/>
    </row>
    <row r="45" customFormat="false" ht="34.3" hidden="false" customHeight="true" outlineLevel="0" collapsed="false">
      <c r="A45" s="89"/>
      <c r="B45" s="89"/>
      <c r="C45" s="90"/>
      <c r="D45" s="89"/>
      <c r="E45" s="89"/>
      <c r="F45" s="91"/>
      <c r="G45" s="67" t="s">
        <v>68</v>
      </c>
      <c r="H45" s="106" t="str">
        <f aca="false">"&lt;"&amp;ROUND(RIGHT(H44,LEN(H44)-1)*81/1000,2)&amp;" ppb"</f>
        <v>&lt;69.72 ppb</v>
      </c>
      <c r="I45" s="76"/>
      <c r="J45" s="107"/>
      <c r="K45" s="92"/>
      <c r="L45" s="78"/>
      <c r="M45" s="93"/>
      <c r="N45" s="72"/>
      <c r="O45" s="76"/>
      <c r="P45" s="74"/>
      <c r="Q45" s="106" t="str">
        <f aca="false">ROUND(Q44*246/1000,2)&amp;" ppb"</f>
        <v>0.62 ppb</v>
      </c>
      <c r="R45" s="76" t="s">
        <v>39</v>
      </c>
      <c r="S45" s="107" t="str">
        <f aca="false">ROUND(S44*246/1000,2)&amp;" ppb"</f>
        <v>0.24 ppb</v>
      </c>
      <c r="T45" s="75"/>
      <c r="U45" s="78"/>
      <c r="V45" s="77"/>
      <c r="W45" s="81"/>
      <c r="X45" s="76"/>
      <c r="Y45" s="82"/>
      <c r="Z45" s="81"/>
      <c r="AA45" s="76"/>
      <c r="AB45" s="82"/>
      <c r="AC45" s="83"/>
      <c r="AD45" s="76"/>
      <c r="AE45" s="84"/>
    </row>
    <row r="46" customFormat="false" ht="42.4" hidden="false" customHeight="true" outlineLevel="0" collapsed="false">
      <c r="A46" s="98" t="s">
        <v>81</v>
      </c>
      <c r="B46" s="21" t="s">
        <v>82</v>
      </c>
      <c r="C46" s="49" t="s">
        <v>83</v>
      </c>
      <c r="D46" s="22" t="n">
        <v>13.784</v>
      </c>
      <c r="E46" s="99" t="n">
        <v>220225</v>
      </c>
      <c r="F46" s="23" t="n">
        <v>44617</v>
      </c>
      <c r="G46" s="24" t="s">
        <v>28</v>
      </c>
      <c r="H46" s="25"/>
      <c r="I46" s="26" t="s">
        <v>29</v>
      </c>
      <c r="J46" s="27"/>
      <c r="K46" s="25"/>
      <c r="L46" s="26" t="s">
        <v>30</v>
      </c>
      <c r="M46" s="27"/>
      <c r="N46" s="25"/>
      <c r="O46" s="26" t="s">
        <v>31</v>
      </c>
      <c r="P46" s="27"/>
      <c r="Q46" s="25"/>
      <c r="R46" s="26" t="s">
        <v>32</v>
      </c>
      <c r="S46" s="27"/>
      <c r="T46" s="28"/>
      <c r="U46" s="26" t="s">
        <v>33</v>
      </c>
      <c r="V46" s="27"/>
      <c r="W46" s="25"/>
      <c r="X46" s="26" t="s">
        <v>34</v>
      </c>
      <c r="Y46" s="27"/>
      <c r="Z46" s="25"/>
      <c r="AA46" s="26" t="s">
        <v>35</v>
      </c>
      <c r="AB46" s="27"/>
      <c r="AC46" s="32" t="s">
        <v>36</v>
      </c>
      <c r="AD46" s="32"/>
      <c r="AE46" s="32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</row>
    <row r="47" customFormat="false" ht="28.25" hidden="false" customHeight="true" outlineLevel="0" collapsed="false">
      <c r="A47" s="33" t="s">
        <v>84</v>
      </c>
      <c r="B47" s="33"/>
      <c r="C47" s="34"/>
      <c r="D47" s="35"/>
      <c r="E47" s="35"/>
      <c r="F47" s="36" t="n">
        <v>44631</v>
      </c>
      <c r="G47" s="24" t="s">
        <v>60</v>
      </c>
      <c r="H47" s="40" t="s">
        <v>85</v>
      </c>
      <c r="I47" s="41"/>
      <c r="J47" s="42"/>
      <c r="K47" s="40" t="s">
        <v>86</v>
      </c>
      <c r="L47" s="41"/>
      <c r="M47" s="42"/>
      <c r="N47" s="40" t="s">
        <v>87</v>
      </c>
      <c r="O47" s="41"/>
      <c r="P47" s="42"/>
      <c r="Q47" s="40" t="s">
        <v>88</v>
      </c>
      <c r="R47" s="41"/>
      <c r="S47" s="42"/>
      <c r="T47" s="40" t="n">
        <v>4.7927</v>
      </c>
      <c r="U47" s="41" t="s">
        <v>39</v>
      </c>
      <c r="V47" s="42" t="n">
        <v>2.372</v>
      </c>
      <c r="W47" s="37" t="s">
        <v>89</v>
      </c>
      <c r="X47" s="38"/>
      <c r="Y47" s="39"/>
      <c r="Z47" s="40" t="s">
        <v>90</v>
      </c>
      <c r="AA47" s="57"/>
      <c r="AB47" s="42"/>
      <c r="AC47" s="43"/>
      <c r="AD47" s="43"/>
      <c r="AE47" s="43"/>
    </row>
    <row r="48" customFormat="false" ht="33.15" hidden="false" customHeight="true" outlineLevel="0" collapsed="false">
      <c r="A48" s="33" t="s">
        <v>91</v>
      </c>
      <c r="B48" s="33"/>
      <c r="C48" s="33"/>
      <c r="D48" s="33"/>
      <c r="E48" s="33"/>
      <c r="F48" s="36"/>
      <c r="G48" s="24" t="s">
        <v>68</v>
      </c>
      <c r="H48" s="100" t="str">
        <f aca="false">"&lt;"&amp;ROUND(RIGHT(H47,LEN(H47)-1)*81/1,2)&amp;" ppt"</f>
        <v>&lt;7.29 ppt</v>
      </c>
      <c r="I48" s="41"/>
      <c r="J48" s="101"/>
      <c r="K48" s="100" t="str">
        <f aca="false">"&lt;"&amp;ROUND(RIGHT(K47,LEN(K47)-1)*81/1,2)&amp;" ppt"</f>
        <v>&lt;774.36 ppt</v>
      </c>
      <c r="L48" s="41"/>
      <c r="M48" s="101"/>
      <c r="N48" s="100" t="str">
        <f aca="false">"&lt;"&amp;ROUND(RIGHT(N47,LEN(N47)-1)*1760/1000,2)&amp;" ppb"</f>
        <v>&lt;0.44 ppb</v>
      </c>
      <c r="O48" s="41"/>
      <c r="P48" s="46" t="s">
        <v>69</v>
      </c>
      <c r="Q48" s="100" t="str">
        <f aca="false">"&lt;"&amp;ROUND(RIGHT(Q47,LEN(Q47)-1)*246/1,2)&amp;" ppt"</f>
        <v>&lt;137.76 ppt</v>
      </c>
      <c r="R48" s="41"/>
      <c r="S48" s="46"/>
      <c r="T48" s="100" t="str">
        <f aca="false">ROUND(T47*32300/1000,2)&amp;" ppb"</f>
        <v>154.8 ppb</v>
      </c>
      <c r="U48" s="41" t="s">
        <v>39</v>
      </c>
      <c r="V48" s="101" t="str">
        <f aca="false">ROUND(V47*32300/1000,2)&amp;" ppb"</f>
        <v>76.62 ppb</v>
      </c>
      <c r="W48" s="45"/>
      <c r="X48" s="41"/>
      <c r="Y48" s="46"/>
      <c r="Z48" s="45"/>
      <c r="AA48" s="41"/>
      <c r="AB48" s="46"/>
      <c r="AC48" s="47"/>
      <c r="AD48" s="41"/>
      <c r="AE48" s="48"/>
    </row>
    <row r="49" customFormat="false" ht="34.3" hidden="false" customHeight="true" outlineLevel="0" collapsed="false">
      <c r="A49" s="33"/>
      <c r="B49" s="33"/>
      <c r="C49" s="49"/>
      <c r="D49" s="33"/>
      <c r="E49" s="33"/>
      <c r="F49" s="36"/>
      <c r="G49" s="24" t="s">
        <v>28</v>
      </c>
      <c r="H49" s="52" t="s">
        <v>40</v>
      </c>
      <c r="I49" s="52"/>
      <c r="J49" s="52"/>
      <c r="K49" s="25"/>
      <c r="L49" s="26" t="s">
        <v>41</v>
      </c>
      <c r="M49" s="27"/>
      <c r="N49" s="53"/>
      <c r="O49" s="26" t="s">
        <v>42</v>
      </c>
      <c r="P49" s="54"/>
      <c r="Q49" s="53"/>
      <c r="R49" s="26" t="s">
        <v>43</v>
      </c>
      <c r="S49" s="54"/>
      <c r="T49" s="52" t="s">
        <v>70</v>
      </c>
      <c r="U49" s="52"/>
      <c r="V49" s="52"/>
      <c r="W49" s="28"/>
      <c r="X49" s="26" t="s">
        <v>92</v>
      </c>
      <c r="Y49" s="55"/>
      <c r="Z49" s="28"/>
      <c r="AA49" s="26"/>
      <c r="AB49" s="55"/>
      <c r="AC49" s="25"/>
      <c r="AD49" s="26"/>
      <c r="AE49" s="27"/>
    </row>
    <row r="50" customFormat="false" ht="34.3" hidden="false" customHeight="true" outlineLevel="0" collapsed="false">
      <c r="A50" s="33"/>
      <c r="B50" s="33"/>
      <c r="C50" s="49"/>
      <c r="D50" s="33"/>
      <c r="E50" s="33"/>
      <c r="F50" s="36"/>
      <c r="G50" s="24" t="s">
        <v>60</v>
      </c>
      <c r="H50" s="113" t="s">
        <v>93</v>
      </c>
      <c r="I50" s="114"/>
      <c r="J50" s="115"/>
      <c r="K50" s="40" t="n">
        <v>1.0241</v>
      </c>
      <c r="L50" s="57" t="s">
        <v>39</v>
      </c>
      <c r="M50" s="42" t="n">
        <v>1.26</v>
      </c>
      <c r="N50" s="40" t="n">
        <v>0.22769</v>
      </c>
      <c r="O50" s="57" t="s">
        <v>39</v>
      </c>
      <c r="P50" s="42" t="n">
        <v>0.1384</v>
      </c>
      <c r="Q50" s="40" t="n">
        <v>0.6968</v>
      </c>
      <c r="R50" s="57" t="s">
        <v>39</v>
      </c>
      <c r="S50" s="42" t="n">
        <v>0.5726</v>
      </c>
      <c r="T50" s="116" t="n">
        <v>0.1793</v>
      </c>
      <c r="U50" s="117" t="s">
        <v>39</v>
      </c>
      <c r="V50" s="118" t="n">
        <v>0.2189</v>
      </c>
      <c r="W50" s="40" t="n">
        <v>0.74112</v>
      </c>
      <c r="X50" s="57" t="s">
        <v>39</v>
      </c>
      <c r="Y50" s="42" t="n">
        <v>0.1851</v>
      </c>
      <c r="Z50" s="45"/>
      <c r="AA50" s="41"/>
      <c r="AB50" s="46"/>
      <c r="AC50" s="47"/>
      <c r="AD50" s="41"/>
      <c r="AE50" s="48"/>
    </row>
    <row r="51" customFormat="false" ht="34.3" hidden="false" customHeight="true" outlineLevel="0" collapsed="false">
      <c r="A51" s="58"/>
      <c r="B51" s="58"/>
      <c r="C51" s="59"/>
      <c r="D51" s="58"/>
      <c r="E51" s="58"/>
      <c r="F51" s="60"/>
      <c r="G51" s="24" t="s">
        <v>68</v>
      </c>
      <c r="H51" s="100" t="str">
        <f aca="false">"&lt;"&amp;ROUND(RIGHT(H50,LEN(H50)-1)*81/1000,2)&amp;" ppb"</f>
        <v>&lt;35.68 ppb</v>
      </c>
      <c r="I51" s="41"/>
      <c r="J51" s="101"/>
      <c r="K51" s="61"/>
      <c r="L51" s="57"/>
      <c r="M51" s="62"/>
      <c r="N51" s="37"/>
      <c r="O51" s="41"/>
      <c r="P51" s="39"/>
      <c r="Q51" s="100" t="str">
        <f aca="false">ROUND(Q50*246/1000,2)&amp;" ppb"</f>
        <v>0.17 ppb</v>
      </c>
      <c r="R51" s="41" t="s">
        <v>39</v>
      </c>
      <c r="S51" s="101" t="str">
        <f aca="false">ROUND(S50*246/1000,2)&amp;" ppb"</f>
        <v>0.14 ppb</v>
      </c>
      <c r="T51" s="40"/>
      <c r="U51" s="57"/>
      <c r="V51" s="42"/>
      <c r="W51" s="45"/>
      <c r="X51" s="41"/>
      <c r="Y51" s="46"/>
      <c r="Z51" s="45"/>
      <c r="AA51" s="41"/>
      <c r="AB51" s="46"/>
      <c r="AC51" s="47"/>
      <c r="AD51" s="41"/>
      <c r="AE51" s="48"/>
    </row>
    <row r="52" customFormat="false" ht="42.4" hidden="false" customHeight="true" outlineLevel="0" collapsed="false">
      <c r="A52" s="105" t="s">
        <v>94</v>
      </c>
      <c r="B52" s="63"/>
      <c r="C52" s="85" t="s">
        <v>95</v>
      </c>
      <c r="D52" s="64" t="n">
        <v>9.916</v>
      </c>
      <c r="E52" s="65" t="n">
        <v>220404</v>
      </c>
      <c r="F52" s="66" t="n">
        <v>44655</v>
      </c>
      <c r="G52" s="67" t="s">
        <v>28</v>
      </c>
      <c r="H52" s="25"/>
      <c r="I52" s="26" t="s">
        <v>29</v>
      </c>
      <c r="J52" s="27"/>
      <c r="K52" s="25"/>
      <c r="L52" s="26" t="s">
        <v>30</v>
      </c>
      <c r="M52" s="27"/>
      <c r="N52" s="25"/>
      <c r="O52" s="26" t="s">
        <v>31</v>
      </c>
      <c r="P52" s="27"/>
      <c r="Q52" s="25"/>
      <c r="R52" s="26" t="s">
        <v>32</v>
      </c>
      <c r="S52" s="27"/>
      <c r="T52" s="28"/>
      <c r="U52" s="26" t="s">
        <v>33</v>
      </c>
      <c r="V52" s="27"/>
      <c r="W52" s="25"/>
      <c r="X52" s="26" t="s">
        <v>34</v>
      </c>
      <c r="Y52" s="27"/>
      <c r="Z52" s="25"/>
      <c r="AA52" s="26" t="s">
        <v>35</v>
      </c>
      <c r="AB52" s="27"/>
      <c r="AC52" s="32" t="s">
        <v>36</v>
      </c>
      <c r="AD52" s="32"/>
      <c r="AE52" s="32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</row>
    <row r="53" customFormat="false" ht="28.25" hidden="false" customHeight="true" outlineLevel="0" collapsed="false">
      <c r="A53" s="68" t="s">
        <v>96</v>
      </c>
      <c r="B53" s="68"/>
      <c r="C53" s="69"/>
      <c r="D53" s="70"/>
      <c r="E53" s="70"/>
      <c r="F53" s="71" t="n">
        <v>44665</v>
      </c>
      <c r="G53" s="67" t="s">
        <v>60</v>
      </c>
      <c r="H53" s="75" t="s">
        <v>97</v>
      </c>
      <c r="I53" s="119"/>
      <c r="J53" s="119"/>
      <c r="K53" s="75" t="s">
        <v>98</v>
      </c>
      <c r="L53" s="76"/>
      <c r="M53" s="77"/>
      <c r="N53" s="75" t="n">
        <v>5.165</v>
      </c>
      <c r="O53" s="76" t="s">
        <v>39</v>
      </c>
      <c r="P53" s="77" t="n">
        <v>6.353</v>
      </c>
      <c r="Q53" s="75" t="s">
        <v>99</v>
      </c>
      <c r="R53" s="76"/>
      <c r="S53" s="77"/>
      <c r="T53" s="75" t="n">
        <v>25.158</v>
      </c>
      <c r="U53" s="76" t="s">
        <v>39</v>
      </c>
      <c r="V53" s="77" t="n">
        <v>165.3</v>
      </c>
      <c r="W53" s="75" t="n">
        <v>18.321</v>
      </c>
      <c r="X53" s="78" t="s">
        <v>39</v>
      </c>
      <c r="Y53" s="77" t="n">
        <v>9.022</v>
      </c>
      <c r="Z53" s="75" t="n">
        <v>4.736</v>
      </c>
      <c r="AA53" s="78" t="s">
        <v>39</v>
      </c>
      <c r="AB53" s="77" t="n">
        <v>8.13</v>
      </c>
      <c r="AC53" s="79"/>
      <c r="AD53" s="79"/>
      <c r="AE53" s="79"/>
    </row>
    <row r="54" customFormat="false" ht="33.15" hidden="false" customHeight="true" outlineLevel="0" collapsed="false">
      <c r="A54" s="68"/>
      <c r="B54" s="68"/>
      <c r="C54" s="68"/>
      <c r="D54" s="68"/>
      <c r="E54" s="68"/>
      <c r="F54" s="71"/>
      <c r="G54" s="67" t="s">
        <v>68</v>
      </c>
      <c r="H54" s="106" t="str">
        <f aca="false">"&lt;"&amp;ROUND(RIGHT(H53,LEN(H53)-1)*81/1000,2)&amp;" ppb"</f>
        <v>&lt;0.61 ppb</v>
      </c>
      <c r="I54" s="76"/>
      <c r="J54" s="107"/>
      <c r="K54" s="106" t="str">
        <f aca="false">"&lt;"&amp;ROUND(RIGHT(K53,LEN(K53)-1)*81/1000,2)&amp;" ppb"</f>
        <v>&lt;27.48 ppb</v>
      </c>
      <c r="L54" s="76"/>
      <c r="M54" s="107"/>
      <c r="N54" s="106" t="str">
        <f aca="false">ROUND(N53*1760/1000,2)&amp;" ppb"</f>
        <v>9.09 ppb</v>
      </c>
      <c r="O54" s="76" t="s">
        <v>39</v>
      </c>
      <c r="P54" s="107" t="str">
        <f aca="false">ROUND(P53*1760/1000,2)&amp;" ppb"</f>
        <v>11.18 ppb</v>
      </c>
      <c r="Q54" s="106" t="str">
        <f aca="false">"&lt;"&amp;ROUND(RIGHT(Q53,LEN(Q53)-1)*246/1000,2)&amp;" ppb"</f>
        <v>&lt;10.51 ppb</v>
      </c>
      <c r="R54" s="76"/>
      <c r="S54" s="82"/>
      <c r="T54" s="106" t="str">
        <f aca="false">ROUND(T53*32300/1000000,2)&amp;" ppm"</f>
        <v>0.81 ppm</v>
      </c>
      <c r="U54" s="76" t="s">
        <v>39</v>
      </c>
      <c r="V54" s="107" t="str">
        <f aca="false">ROUND(V53*32300/1000000,2)&amp;" ppm"</f>
        <v>5.34 ppm</v>
      </c>
      <c r="W54" s="81"/>
      <c r="X54" s="76"/>
      <c r="Y54" s="82"/>
      <c r="Z54" s="81"/>
      <c r="AA54" s="76"/>
      <c r="AB54" s="82"/>
      <c r="AC54" s="83"/>
      <c r="AD54" s="76"/>
      <c r="AE54" s="84"/>
    </row>
    <row r="55" customFormat="false" ht="34.3" hidden="false" customHeight="true" outlineLevel="0" collapsed="false">
      <c r="A55" s="68"/>
      <c r="B55" s="68"/>
      <c r="C55" s="85"/>
      <c r="D55" s="68"/>
      <c r="E55" s="68"/>
      <c r="F55" s="71"/>
      <c r="G55" s="67" t="s">
        <v>28</v>
      </c>
      <c r="H55" s="52" t="s">
        <v>40</v>
      </c>
      <c r="I55" s="52"/>
      <c r="J55" s="52"/>
      <c r="K55" s="25"/>
      <c r="L55" s="26" t="s">
        <v>41</v>
      </c>
      <c r="M55" s="27"/>
      <c r="N55" s="53"/>
      <c r="O55" s="26" t="s">
        <v>42</v>
      </c>
      <c r="P55" s="54"/>
      <c r="Q55" s="53"/>
      <c r="R55" s="26" t="s">
        <v>43</v>
      </c>
      <c r="S55" s="54"/>
      <c r="T55" s="52"/>
      <c r="U55" s="52"/>
      <c r="V55" s="52"/>
      <c r="W55" s="28"/>
      <c r="X55" s="26"/>
      <c r="Y55" s="55"/>
      <c r="Z55" s="28"/>
      <c r="AA55" s="26"/>
      <c r="AB55" s="55"/>
      <c r="AC55" s="25"/>
      <c r="AD55" s="26"/>
      <c r="AE55" s="27"/>
    </row>
    <row r="56" customFormat="false" ht="34.3" hidden="false" customHeight="true" outlineLevel="0" collapsed="false">
      <c r="A56" s="68"/>
      <c r="B56" s="68"/>
      <c r="C56" s="85"/>
      <c r="D56" s="68"/>
      <c r="E56" s="68"/>
      <c r="F56" s="71"/>
      <c r="G56" s="67" t="s">
        <v>60</v>
      </c>
      <c r="H56" s="108" t="s">
        <v>100</v>
      </c>
      <c r="I56" s="109"/>
      <c r="J56" s="110"/>
      <c r="K56" s="75" t="n">
        <v>61.89</v>
      </c>
      <c r="L56" s="78" t="s">
        <v>39</v>
      </c>
      <c r="M56" s="77" t="n">
        <v>81.03</v>
      </c>
      <c r="N56" s="75" t="s">
        <v>101</v>
      </c>
      <c r="O56" s="78"/>
      <c r="P56" s="77"/>
      <c r="Q56" s="75" t="n">
        <v>37.96</v>
      </c>
      <c r="R56" s="78" t="s">
        <v>39</v>
      </c>
      <c r="S56" s="77" t="n">
        <v>32.41</v>
      </c>
      <c r="T56" s="111"/>
      <c r="U56" s="109"/>
      <c r="V56" s="112"/>
      <c r="W56" s="81"/>
      <c r="X56" s="76"/>
      <c r="Y56" s="82"/>
      <c r="Z56" s="81"/>
      <c r="AA56" s="76"/>
      <c r="AB56" s="82"/>
      <c r="AC56" s="83"/>
      <c r="AD56" s="76"/>
      <c r="AE56" s="84"/>
    </row>
    <row r="57" customFormat="false" ht="34.3" hidden="false" customHeight="true" outlineLevel="0" collapsed="false">
      <c r="A57" s="89"/>
      <c r="B57" s="89"/>
      <c r="C57" s="90"/>
      <c r="D57" s="89"/>
      <c r="E57" s="89"/>
      <c r="F57" s="91"/>
      <c r="G57" s="67" t="s">
        <v>68</v>
      </c>
      <c r="H57" s="106" t="str">
        <f aca="false">"&lt;"&amp;ROUND(RIGHT(H56,LEN(H56)-1)*81/1000000,2)&amp;" ppm"</f>
        <v>&lt;1.56 ppm</v>
      </c>
      <c r="I57" s="76"/>
      <c r="J57" s="107"/>
      <c r="K57" s="92"/>
      <c r="L57" s="78"/>
      <c r="M57" s="93"/>
      <c r="N57" s="72"/>
      <c r="O57" s="76"/>
      <c r="P57" s="74"/>
      <c r="Q57" s="106" t="str">
        <f aca="false">ROUND(Q56*246/1000,2)&amp;" ppb"</f>
        <v>9.34 ppb</v>
      </c>
      <c r="R57" s="76" t="s">
        <v>39</v>
      </c>
      <c r="S57" s="107" t="str">
        <f aca="false">ROUND(S56*246/1000,2)&amp;" ppb"</f>
        <v>7.97 ppb</v>
      </c>
      <c r="T57" s="75"/>
      <c r="U57" s="78"/>
      <c r="V57" s="77"/>
      <c r="W57" s="81"/>
      <c r="X57" s="76"/>
      <c r="Y57" s="82"/>
      <c r="Z57" s="81"/>
      <c r="AA57" s="76"/>
      <c r="AB57" s="82"/>
      <c r="AC57" s="83"/>
      <c r="AD57" s="76"/>
      <c r="AE57" s="84"/>
    </row>
    <row r="58" customFormat="false" ht="42.4" hidden="false" customHeight="true" outlineLevel="0" collapsed="false">
      <c r="A58" s="98" t="s">
        <v>102</v>
      </c>
      <c r="B58" s="21" t="s">
        <v>103</v>
      </c>
      <c r="C58" s="49" t="s">
        <v>104</v>
      </c>
      <c r="D58" s="22" t="n">
        <v>7.34</v>
      </c>
      <c r="E58" s="99" t="n">
        <v>230719</v>
      </c>
      <c r="F58" s="23" t="n">
        <v>45126</v>
      </c>
      <c r="G58" s="24" t="s">
        <v>28</v>
      </c>
      <c r="H58" s="25"/>
      <c r="I58" s="26" t="s">
        <v>29</v>
      </c>
      <c r="J58" s="27"/>
      <c r="K58" s="25"/>
      <c r="L58" s="26" t="s">
        <v>30</v>
      </c>
      <c r="M58" s="27"/>
      <c r="N58" s="25"/>
      <c r="O58" s="26" t="s">
        <v>31</v>
      </c>
      <c r="P58" s="27"/>
      <c r="Q58" s="25"/>
      <c r="R58" s="26" t="s">
        <v>32</v>
      </c>
      <c r="S58" s="27"/>
      <c r="T58" s="28"/>
      <c r="U58" s="26" t="s">
        <v>33</v>
      </c>
      <c r="V58" s="27"/>
      <c r="W58" s="25"/>
      <c r="X58" s="26" t="s">
        <v>34</v>
      </c>
      <c r="Y58" s="27"/>
      <c r="Z58" s="25"/>
      <c r="AA58" s="26" t="s">
        <v>35</v>
      </c>
      <c r="AB58" s="27"/>
      <c r="AC58" s="32" t="s">
        <v>36</v>
      </c>
      <c r="AD58" s="32"/>
      <c r="AE58" s="32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</row>
    <row r="59" customFormat="false" ht="28.25" hidden="false" customHeight="true" outlineLevel="0" collapsed="false">
      <c r="A59" s="33" t="s">
        <v>105</v>
      </c>
      <c r="B59" s="33" t="s">
        <v>106</v>
      </c>
      <c r="C59" s="34"/>
      <c r="D59" s="35"/>
      <c r="E59" s="35"/>
      <c r="F59" s="36" t="n">
        <v>45134</v>
      </c>
      <c r="G59" s="24" t="s">
        <v>60</v>
      </c>
      <c r="H59" s="40" t="s">
        <v>107</v>
      </c>
      <c r="I59" s="41"/>
      <c r="J59" s="42"/>
      <c r="K59" s="40" t="n">
        <v>49.08</v>
      </c>
      <c r="L59" s="41" t="s">
        <v>39</v>
      </c>
      <c r="M59" s="42" t="n">
        <v>20.68</v>
      </c>
      <c r="N59" s="40" t="n">
        <v>0.6049</v>
      </c>
      <c r="O59" s="41" t="s">
        <v>39</v>
      </c>
      <c r="P59" s="42" t="n">
        <v>0.2861</v>
      </c>
      <c r="Q59" s="40" t="s">
        <v>108</v>
      </c>
      <c r="R59" s="41"/>
      <c r="S59" s="42"/>
      <c r="T59" s="40" t="n">
        <v>7.3505</v>
      </c>
      <c r="U59" s="41" t="s">
        <v>39</v>
      </c>
      <c r="V59" s="42" t="n">
        <v>5.231</v>
      </c>
      <c r="W59" s="37" t="s">
        <v>109</v>
      </c>
      <c r="X59" s="38"/>
      <c r="Y59" s="39"/>
      <c r="Z59" s="40" t="s">
        <v>110</v>
      </c>
      <c r="AA59" s="57"/>
      <c r="AB59" s="42"/>
      <c r="AC59" s="43"/>
      <c r="AD59" s="43"/>
      <c r="AE59" s="43"/>
    </row>
    <row r="60" customFormat="false" ht="33.15" hidden="false" customHeight="true" outlineLevel="0" collapsed="false">
      <c r="A60" s="33" t="s">
        <v>91</v>
      </c>
      <c r="B60" s="33"/>
      <c r="C60" s="33"/>
      <c r="D60" s="33"/>
      <c r="E60" s="33"/>
      <c r="F60" s="36"/>
      <c r="G60" s="24" t="s">
        <v>68</v>
      </c>
      <c r="H60" s="100" t="str">
        <f aca="false">"&lt;"&amp;ROUND(RIGHT(H59,LEN(H59)-1)*81/1,2)&amp;" ppt"</f>
        <v>&lt;66.42 ppt</v>
      </c>
      <c r="I60" s="41"/>
      <c r="J60" s="101"/>
      <c r="K60" s="100" t="str">
        <f aca="false">ROUND(K59*81/1000,2)&amp;" ppb"</f>
        <v>3.98 ppb</v>
      </c>
      <c r="L60" s="120" t="s">
        <v>39</v>
      </c>
      <c r="M60" s="101" t="str">
        <f aca="false">ROUND(M59*81/1000,2)&amp;" ppb"</f>
        <v>1.68 ppb</v>
      </c>
      <c r="N60" s="100" t="str">
        <f aca="false">ROUND(N59*1760/1000,2)&amp;" ppb"</f>
        <v>1.06 ppb</v>
      </c>
      <c r="O60" s="41" t="s">
        <v>39</v>
      </c>
      <c r="P60" s="101" t="str">
        <f aca="false">ROUND(P59*1760/1000,2)&amp;" ppb"</f>
        <v>0.5 ppb</v>
      </c>
      <c r="Q60" s="100" t="str">
        <f aca="false">"&lt;"&amp;ROUND(RIGHT(Q59,LEN(Q59)-1)*246/1000,2)&amp;" ppb"</f>
        <v>&lt;0.22 ppb</v>
      </c>
      <c r="R60" s="41"/>
      <c r="S60" s="46"/>
      <c r="T60" s="100" t="str">
        <f aca="false">ROUND(T59*32300/1000,2)&amp;" ppb"</f>
        <v>237.42 ppb</v>
      </c>
      <c r="U60" s="41" t="s">
        <v>39</v>
      </c>
      <c r="V60" s="101" t="str">
        <f aca="false">ROUND(V59*32300/1000,2)&amp;" ppb"</f>
        <v>168.96 ppb</v>
      </c>
      <c r="W60" s="45"/>
      <c r="X60" s="41"/>
      <c r="Y60" s="46"/>
      <c r="Z60" s="45"/>
      <c r="AA60" s="41"/>
      <c r="AB60" s="46"/>
      <c r="AC60" s="47"/>
      <c r="AD60" s="41"/>
      <c r="AE60" s="48"/>
    </row>
    <row r="61" customFormat="false" ht="34.3" hidden="false" customHeight="true" outlineLevel="0" collapsed="false">
      <c r="A61" s="33"/>
      <c r="B61" s="33"/>
      <c r="C61" s="49"/>
      <c r="D61" s="33"/>
      <c r="E61" s="33"/>
      <c r="F61" s="36"/>
      <c r="G61" s="24" t="s">
        <v>28</v>
      </c>
      <c r="H61" s="52" t="s">
        <v>40</v>
      </c>
      <c r="I61" s="52"/>
      <c r="J61" s="52"/>
      <c r="K61" s="25"/>
      <c r="L61" s="26" t="s">
        <v>41</v>
      </c>
      <c r="M61" s="27"/>
      <c r="N61" s="53"/>
      <c r="O61" s="26" t="s">
        <v>42</v>
      </c>
      <c r="P61" s="54"/>
      <c r="Q61" s="53"/>
      <c r="R61" s="26" t="s">
        <v>43</v>
      </c>
      <c r="S61" s="54"/>
      <c r="T61" s="52"/>
      <c r="U61" s="52"/>
      <c r="V61" s="52"/>
      <c r="W61" s="28"/>
      <c r="X61" s="26"/>
      <c r="Y61" s="55"/>
      <c r="Z61" s="28"/>
      <c r="AA61" s="26"/>
      <c r="AB61" s="55"/>
      <c r="AC61" s="25"/>
      <c r="AD61" s="26"/>
      <c r="AE61" s="27"/>
    </row>
    <row r="62" customFormat="false" ht="34.3" hidden="false" customHeight="true" outlineLevel="0" collapsed="false">
      <c r="A62" s="33"/>
      <c r="B62" s="33"/>
      <c r="C62" s="49"/>
      <c r="D62" s="33"/>
      <c r="E62" s="33"/>
      <c r="F62" s="36"/>
      <c r="G62" s="24" t="s">
        <v>60</v>
      </c>
      <c r="H62" s="113" t="n">
        <v>6681.5</v>
      </c>
      <c r="I62" s="114" t="s">
        <v>39</v>
      </c>
      <c r="J62" s="115" t="n">
        <v>4405</v>
      </c>
      <c r="K62" s="40" t="s">
        <v>111</v>
      </c>
      <c r="L62" s="57"/>
      <c r="M62" s="42"/>
      <c r="N62" s="40" t="n">
        <v>5.8614</v>
      </c>
      <c r="O62" s="57" t="s">
        <v>39</v>
      </c>
      <c r="P62" s="42" t="n">
        <v>0.8111</v>
      </c>
      <c r="Q62" s="40" t="s">
        <v>112</v>
      </c>
      <c r="R62" s="57"/>
      <c r="S62" s="42"/>
      <c r="T62" s="116"/>
      <c r="U62" s="117"/>
      <c r="V62" s="118"/>
      <c r="W62" s="40"/>
      <c r="X62" s="57"/>
      <c r="Y62" s="42"/>
      <c r="Z62" s="45"/>
      <c r="AA62" s="41"/>
      <c r="AB62" s="46"/>
      <c r="AC62" s="47"/>
      <c r="AD62" s="41"/>
      <c r="AE62" s="48"/>
    </row>
    <row r="63" customFormat="false" ht="34.3" hidden="false" customHeight="true" outlineLevel="0" collapsed="false">
      <c r="A63" s="58"/>
      <c r="B63" s="58"/>
      <c r="C63" s="59"/>
      <c r="D63" s="58"/>
      <c r="E63" s="58"/>
      <c r="F63" s="60"/>
      <c r="G63" s="24" t="s">
        <v>68</v>
      </c>
      <c r="H63" s="100" t="str">
        <f aca="false">ROUND(H62*81/1000,2)&amp;" ppb"</f>
        <v>541.2 ppb</v>
      </c>
      <c r="I63" s="120" t="s">
        <v>39</v>
      </c>
      <c r="J63" s="101" t="str">
        <f aca="false">ROUND(J62*81/1000,2)&amp;" ppb"</f>
        <v>356.81 ppb</v>
      </c>
      <c r="K63" s="61"/>
      <c r="L63" s="57"/>
      <c r="M63" s="62"/>
      <c r="N63" s="37"/>
      <c r="O63" s="41"/>
      <c r="P63" s="39"/>
      <c r="Q63" s="100" t="str">
        <f aca="false">"&lt;"&amp;ROUND(RIGHT(Q62,LEN(Q62)-1)*246/1000,2)&amp;" ppb"</f>
        <v>&lt;0.33 ppb</v>
      </c>
      <c r="R63" s="41"/>
      <c r="S63" s="46"/>
      <c r="T63" s="40"/>
      <c r="U63" s="57"/>
      <c r="V63" s="42"/>
      <c r="W63" s="45"/>
      <c r="X63" s="41"/>
      <c r="Y63" s="46"/>
      <c r="Z63" s="45"/>
      <c r="AA63" s="41"/>
      <c r="AB63" s="46"/>
      <c r="AC63" s="47"/>
      <c r="AD63" s="41"/>
      <c r="AE63" s="48"/>
    </row>
    <row r="64" customFormat="false" ht="42.4" hidden="false" customHeight="true" outlineLevel="0" collapsed="false">
      <c r="A64" s="105" t="s">
        <v>113</v>
      </c>
      <c r="B64" s="63"/>
      <c r="C64" s="85" t="s">
        <v>114</v>
      </c>
      <c r="D64" s="64" t="n">
        <v>6.93</v>
      </c>
      <c r="E64" s="65" t="n">
        <v>240202</v>
      </c>
      <c r="F64" s="66" t="n">
        <v>45324</v>
      </c>
      <c r="G64" s="67" t="s">
        <v>28</v>
      </c>
      <c r="H64" s="25"/>
      <c r="I64" s="26" t="s">
        <v>29</v>
      </c>
      <c r="J64" s="27"/>
      <c r="K64" s="25"/>
      <c r="L64" s="26" t="s">
        <v>30</v>
      </c>
      <c r="M64" s="27"/>
      <c r="N64" s="25"/>
      <c r="O64" s="26" t="s">
        <v>31</v>
      </c>
      <c r="P64" s="27"/>
      <c r="Q64" s="25"/>
      <c r="R64" s="26" t="s">
        <v>32</v>
      </c>
      <c r="S64" s="27"/>
      <c r="T64" s="28"/>
      <c r="U64" s="26" t="s">
        <v>33</v>
      </c>
      <c r="V64" s="27"/>
      <c r="W64" s="25"/>
      <c r="X64" s="26" t="s">
        <v>34</v>
      </c>
      <c r="Y64" s="27"/>
      <c r="Z64" s="25"/>
      <c r="AA64" s="26" t="s">
        <v>35</v>
      </c>
      <c r="AB64" s="27"/>
      <c r="AC64" s="32" t="s">
        <v>36</v>
      </c>
      <c r="AD64" s="32"/>
      <c r="AE64" s="32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</row>
    <row r="65" customFormat="false" ht="28.25" hidden="false" customHeight="true" outlineLevel="0" collapsed="false">
      <c r="A65" s="68" t="s">
        <v>115</v>
      </c>
      <c r="B65" s="68" t="s">
        <v>116</v>
      </c>
      <c r="C65" s="69"/>
      <c r="D65" s="70"/>
      <c r="E65" s="70"/>
      <c r="F65" s="71" t="n">
        <v>45331</v>
      </c>
      <c r="G65" s="67" t="s">
        <v>60</v>
      </c>
      <c r="H65" s="75" t="s">
        <v>89</v>
      </c>
      <c r="I65" s="119"/>
      <c r="J65" s="119"/>
      <c r="K65" s="75" t="n">
        <v>30.31</v>
      </c>
      <c r="L65" s="76" t="s">
        <v>39</v>
      </c>
      <c r="M65" s="77" t="n">
        <v>15.16</v>
      </c>
      <c r="N65" s="75" t="s">
        <v>90</v>
      </c>
      <c r="O65" s="76"/>
      <c r="P65" s="77"/>
      <c r="Q65" s="75" t="s">
        <v>117</v>
      </c>
      <c r="R65" s="76"/>
      <c r="S65" s="77"/>
      <c r="T65" s="75" t="s">
        <v>118</v>
      </c>
      <c r="U65" s="76"/>
      <c r="V65" s="77"/>
      <c r="W65" s="75" t="s">
        <v>119</v>
      </c>
      <c r="X65" s="78"/>
      <c r="Y65" s="77"/>
      <c r="Z65" s="75" t="s">
        <v>120</v>
      </c>
      <c r="AA65" s="78"/>
      <c r="AB65" s="77"/>
      <c r="AC65" s="79"/>
      <c r="AD65" s="79"/>
      <c r="AE65" s="79"/>
    </row>
    <row r="66" customFormat="false" ht="33.15" hidden="false" customHeight="true" outlineLevel="0" collapsed="false">
      <c r="A66" s="68"/>
      <c r="B66" s="68"/>
      <c r="C66" s="68"/>
      <c r="D66" s="68"/>
      <c r="E66" s="68"/>
      <c r="F66" s="71"/>
      <c r="G66" s="67" t="s">
        <v>68</v>
      </c>
      <c r="H66" s="106" t="str">
        <f aca="false">"&lt;"&amp;ROUND(RIGHT(H65,LEN(H65)-1)*81/1,2)&amp;" ppt"</f>
        <v>&lt;12.15 ppt</v>
      </c>
      <c r="I66" s="76"/>
      <c r="J66" s="107"/>
      <c r="K66" s="106" t="str">
        <f aca="false">"&lt;"&amp;ROUND(RIGHT(K65,LEN(K65)-1)*81/1000,2)&amp;" ppb"</f>
        <v>&lt;0.03 ppb</v>
      </c>
      <c r="L66" s="76"/>
      <c r="M66" s="107"/>
      <c r="N66" s="106" t="str">
        <f aca="false">"&lt;"&amp;ROUND(RIGHT(N65,LEN(N65)-1)*1760/1000,2)&amp;" ppb"</f>
        <v>&lt;0.39 ppb</v>
      </c>
      <c r="O66" s="76"/>
      <c r="P66" s="82" t="s">
        <v>69</v>
      </c>
      <c r="Q66" s="106" t="str">
        <f aca="false">"&lt;"&amp;ROUND(RIGHT(Q65,LEN(Q65)-1)*246/1,2)&amp;" ppt"</f>
        <v>&lt;135.3 ppt</v>
      </c>
      <c r="R66" s="76"/>
      <c r="S66" s="82"/>
      <c r="T66" s="106" t="str">
        <f aca="false">"&lt;"&amp;ROUND(RIGHT(T65,LEN(T65)-1)*32300/1000,2)&amp;" ppb"</f>
        <v>&lt;195.74 ppb</v>
      </c>
      <c r="U66" s="76"/>
      <c r="V66" s="82"/>
      <c r="W66" s="81"/>
      <c r="X66" s="76"/>
      <c r="Y66" s="82"/>
      <c r="Z66" s="81"/>
      <c r="AA66" s="76"/>
      <c r="AB66" s="82"/>
      <c r="AC66" s="83"/>
      <c r="AD66" s="76"/>
      <c r="AE66" s="84"/>
    </row>
    <row r="67" customFormat="false" ht="34.3" hidden="false" customHeight="true" outlineLevel="0" collapsed="false">
      <c r="A67" s="68"/>
      <c r="B67" s="68"/>
      <c r="C67" s="85"/>
      <c r="D67" s="68"/>
      <c r="E67" s="68"/>
      <c r="F67" s="71"/>
      <c r="G67" s="67" t="s">
        <v>28</v>
      </c>
      <c r="H67" s="52" t="s">
        <v>40</v>
      </c>
      <c r="I67" s="52"/>
      <c r="J67" s="52"/>
      <c r="K67" s="25"/>
      <c r="L67" s="26" t="s">
        <v>41</v>
      </c>
      <c r="M67" s="27"/>
      <c r="N67" s="53"/>
      <c r="O67" s="26" t="s">
        <v>42</v>
      </c>
      <c r="P67" s="54"/>
      <c r="Q67" s="53"/>
      <c r="R67" s="26" t="s">
        <v>43</v>
      </c>
      <c r="S67" s="54"/>
      <c r="T67" s="52" t="s">
        <v>70</v>
      </c>
      <c r="U67" s="52"/>
      <c r="V67" s="52"/>
      <c r="W67" s="28"/>
      <c r="X67" s="26" t="s">
        <v>92</v>
      </c>
      <c r="Y67" s="55"/>
      <c r="Z67" s="28"/>
      <c r="AA67" s="26"/>
      <c r="AB67" s="55"/>
      <c r="AC67" s="25"/>
      <c r="AD67" s="26"/>
      <c r="AE67" s="27"/>
    </row>
    <row r="68" customFormat="false" ht="34.3" hidden="false" customHeight="true" outlineLevel="0" collapsed="false">
      <c r="A68" s="68"/>
      <c r="B68" s="68"/>
      <c r="C68" s="85"/>
      <c r="D68" s="68"/>
      <c r="E68" s="68"/>
      <c r="F68" s="71"/>
      <c r="G68" s="67" t="s">
        <v>60</v>
      </c>
      <c r="H68" s="108" t="n">
        <v>5732.1</v>
      </c>
      <c r="I68" s="109" t="s">
        <v>39</v>
      </c>
      <c r="J68" s="110" t="n">
        <v>3936</v>
      </c>
      <c r="K68" s="75" t="s">
        <v>121</v>
      </c>
      <c r="L68" s="78"/>
      <c r="M68" s="77"/>
      <c r="N68" s="75" t="s">
        <v>45</v>
      </c>
      <c r="O68" s="78"/>
      <c r="P68" s="77"/>
      <c r="Q68" s="75" t="s">
        <v>122</v>
      </c>
      <c r="R68" s="78"/>
      <c r="S68" s="77"/>
      <c r="T68" s="121" t="s">
        <v>123</v>
      </c>
      <c r="U68" s="109"/>
      <c r="V68" s="112"/>
      <c r="W68" s="75" t="n">
        <v>0.72685</v>
      </c>
      <c r="X68" s="78" t="s">
        <v>39</v>
      </c>
      <c r="Y68" s="77" t="n">
        <v>0.2272</v>
      </c>
      <c r="Z68" s="81"/>
      <c r="AA68" s="76"/>
      <c r="AB68" s="82"/>
      <c r="AC68" s="83"/>
      <c r="AD68" s="76"/>
      <c r="AE68" s="84"/>
    </row>
    <row r="69" customFormat="false" ht="34.3" hidden="false" customHeight="true" outlineLevel="0" collapsed="false">
      <c r="A69" s="89"/>
      <c r="B69" s="89"/>
      <c r="C69" s="90"/>
      <c r="D69" s="89"/>
      <c r="E69" s="89"/>
      <c r="F69" s="91"/>
      <c r="G69" s="67" t="s">
        <v>68</v>
      </c>
      <c r="H69" s="106" t="str">
        <f aca="false">ROUND(H68*81/1000,2)&amp;" ppb"</f>
        <v>464.3 ppb</v>
      </c>
      <c r="I69" s="122" t="s">
        <v>39</v>
      </c>
      <c r="J69" s="107" t="str">
        <f aca="false">ROUND(J68*81/1000,2)&amp;" ppb"</f>
        <v>318.82 ppb</v>
      </c>
      <c r="K69" s="92"/>
      <c r="L69" s="78"/>
      <c r="M69" s="93"/>
      <c r="N69" s="72"/>
      <c r="O69" s="76"/>
      <c r="P69" s="74"/>
      <c r="Q69" s="106" t="str">
        <f aca="false">"&lt;"&amp;ROUND(RIGHT(Q68,LEN(Q68)-1)*246/1,2)&amp;" ppt"</f>
        <v>&lt;253.38 ppt</v>
      </c>
      <c r="R69" s="76"/>
      <c r="S69" s="82"/>
      <c r="T69" s="75"/>
      <c r="U69" s="78"/>
      <c r="V69" s="77"/>
      <c r="W69" s="75"/>
      <c r="X69" s="78"/>
      <c r="Y69" s="77"/>
      <c r="Z69" s="81"/>
      <c r="AA69" s="76"/>
      <c r="AB69" s="82"/>
      <c r="AC69" s="83"/>
      <c r="AD69" s="76"/>
      <c r="AE69" s="84"/>
    </row>
    <row r="70" customFormat="false" ht="41.45" hidden="false" customHeight="true" outlineLevel="0" collapsed="false">
      <c r="A70" s="12" t="s">
        <v>124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customFormat="false" ht="32.8" hidden="false" customHeight="true" outlineLevel="0" collapsed="false">
      <c r="A71" s="123" t="s">
        <v>125</v>
      </c>
      <c r="B71" s="123"/>
      <c r="C71" s="95"/>
      <c r="D71" s="95"/>
      <c r="E71" s="95"/>
      <c r="F71" s="96"/>
      <c r="G71" s="95"/>
      <c r="H71" s="124"/>
      <c r="I71" s="95"/>
      <c r="J71" s="125"/>
      <c r="K71" s="95"/>
      <c r="L71" s="95"/>
      <c r="M71" s="95"/>
      <c r="N71" s="95"/>
      <c r="O71" s="95"/>
      <c r="P71" s="95"/>
      <c r="Q71" s="124"/>
      <c r="R71" s="95"/>
      <c r="S71" s="126"/>
      <c r="T71" s="127"/>
      <c r="U71" s="95"/>
      <c r="V71" s="128"/>
      <c r="W71" s="124"/>
      <c r="X71" s="95"/>
      <c r="Y71" s="126"/>
      <c r="Z71" s="124"/>
      <c r="AA71" s="95"/>
      <c r="AB71" s="95"/>
      <c r="AC71" s="95"/>
      <c r="AD71" s="95"/>
      <c r="AE71" s="97"/>
    </row>
    <row r="72" customFormat="false" ht="38.05" hidden="false" customHeight="true" outlineLevel="0" collapsed="false">
      <c r="A72" s="14" t="s">
        <v>21</v>
      </c>
      <c r="B72" s="14"/>
      <c r="C72" s="14" t="s">
        <v>23</v>
      </c>
      <c r="D72" s="14" t="s">
        <v>24</v>
      </c>
      <c r="E72" s="14" t="s">
        <v>25</v>
      </c>
      <c r="F72" s="15" t="s">
        <v>26</v>
      </c>
      <c r="G72" s="14"/>
      <c r="H72" s="17"/>
      <c r="I72" s="18"/>
      <c r="J72" s="19"/>
      <c r="K72" s="17"/>
      <c r="L72" s="18"/>
      <c r="M72" s="19"/>
      <c r="N72" s="17"/>
      <c r="O72" s="18"/>
      <c r="P72" s="19"/>
      <c r="Q72" s="17"/>
      <c r="R72" s="18"/>
      <c r="S72" s="19"/>
      <c r="T72" s="20"/>
      <c r="U72" s="18"/>
      <c r="V72" s="19"/>
      <c r="W72" s="17"/>
      <c r="X72" s="18"/>
      <c r="Y72" s="19"/>
      <c r="Z72" s="17"/>
      <c r="AA72" s="18"/>
      <c r="AB72" s="19"/>
      <c r="AC72" s="14"/>
      <c r="AD72" s="14"/>
      <c r="AE72" s="14"/>
    </row>
    <row r="73" customFormat="false" ht="42.4" hidden="false" customHeight="true" outlineLevel="0" collapsed="false">
      <c r="A73" s="21" t="s">
        <v>126</v>
      </c>
      <c r="B73" s="21"/>
      <c r="C73" s="49"/>
      <c r="D73" s="22"/>
      <c r="E73" s="22"/>
      <c r="F73" s="23"/>
      <c r="G73" s="24" t="s">
        <v>28</v>
      </c>
      <c r="H73" s="25"/>
      <c r="I73" s="26" t="s">
        <v>29</v>
      </c>
      <c r="J73" s="27"/>
      <c r="K73" s="25"/>
      <c r="L73" s="26" t="s">
        <v>30</v>
      </c>
      <c r="M73" s="27"/>
      <c r="N73" s="25"/>
      <c r="O73" s="26" t="s">
        <v>31</v>
      </c>
      <c r="P73" s="27"/>
      <c r="Q73" s="25"/>
      <c r="R73" s="26" t="s">
        <v>32</v>
      </c>
      <c r="S73" s="27"/>
      <c r="T73" s="28"/>
      <c r="U73" s="26" t="s">
        <v>33</v>
      </c>
      <c r="V73" s="27"/>
      <c r="W73" s="25"/>
      <c r="X73" s="26" t="s">
        <v>34</v>
      </c>
      <c r="Y73" s="27"/>
      <c r="Z73" s="25"/>
      <c r="AA73" s="26" t="s">
        <v>35</v>
      </c>
      <c r="AB73" s="27"/>
      <c r="AC73" s="32" t="s">
        <v>36</v>
      </c>
      <c r="AD73" s="32"/>
      <c r="AE73" s="32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</row>
    <row r="74" customFormat="false" ht="28.25" hidden="false" customHeight="true" outlineLevel="0" collapsed="false">
      <c r="A74" s="33"/>
      <c r="B74" s="33"/>
      <c r="C74" s="34"/>
      <c r="D74" s="35"/>
      <c r="E74" s="35"/>
      <c r="F74" s="36"/>
      <c r="G74" s="24" t="s">
        <v>60</v>
      </c>
      <c r="H74" s="40"/>
      <c r="I74" s="41"/>
      <c r="J74" s="42"/>
      <c r="K74" s="40"/>
      <c r="L74" s="41"/>
      <c r="M74" s="42"/>
      <c r="N74" s="40"/>
      <c r="O74" s="41"/>
      <c r="P74" s="42"/>
      <c r="Q74" s="40"/>
      <c r="R74" s="41"/>
      <c r="S74" s="42"/>
      <c r="T74" s="40"/>
      <c r="U74" s="41"/>
      <c r="V74" s="42"/>
      <c r="W74" s="37"/>
      <c r="X74" s="38"/>
      <c r="Y74" s="39"/>
      <c r="Z74" s="37"/>
      <c r="AA74" s="38"/>
      <c r="AB74" s="39"/>
      <c r="AC74" s="43"/>
      <c r="AD74" s="43"/>
      <c r="AE74" s="43"/>
    </row>
    <row r="75" customFormat="false" ht="33.15" hidden="false" customHeight="true" outlineLevel="0" collapsed="false">
      <c r="A75" s="33"/>
      <c r="B75" s="33"/>
      <c r="C75" s="33"/>
      <c r="D75" s="33"/>
      <c r="E75" s="33"/>
      <c r="F75" s="36"/>
      <c r="G75" s="24" t="s">
        <v>68</v>
      </c>
      <c r="H75" s="45"/>
      <c r="I75" s="41"/>
      <c r="J75" s="46"/>
      <c r="K75" s="45"/>
      <c r="L75" s="41"/>
      <c r="M75" s="46"/>
      <c r="N75" s="45"/>
      <c r="O75" s="41"/>
      <c r="P75" s="46" t="s">
        <v>69</v>
      </c>
      <c r="Q75" s="45"/>
      <c r="R75" s="41"/>
      <c r="S75" s="46"/>
      <c r="T75" s="45"/>
      <c r="U75" s="41"/>
      <c r="V75" s="46"/>
      <c r="W75" s="45"/>
      <c r="X75" s="41"/>
      <c r="Y75" s="46"/>
      <c r="Z75" s="45"/>
      <c r="AA75" s="41"/>
      <c r="AB75" s="46"/>
      <c r="AC75" s="47"/>
      <c r="AD75" s="41"/>
      <c r="AE75" s="48"/>
    </row>
    <row r="76" customFormat="false" ht="34.3" hidden="false" customHeight="true" outlineLevel="0" collapsed="false">
      <c r="A76" s="33"/>
      <c r="B76" s="33"/>
      <c r="C76" s="49"/>
      <c r="D76" s="33"/>
      <c r="E76" s="33"/>
      <c r="F76" s="36"/>
      <c r="G76" s="24" t="s">
        <v>28</v>
      </c>
      <c r="H76" s="52" t="s">
        <v>40</v>
      </c>
      <c r="I76" s="52"/>
      <c r="J76" s="52"/>
      <c r="K76" s="25"/>
      <c r="L76" s="26" t="s">
        <v>41</v>
      </c>
      <c r="M76" s="27"/>
      <c r="N76" s="53"/>
      <c r="O76" s="26" t="s">
        <v>42</v>
      </c>
      <c r="P76" s="54"/>
      <c r="Q76" s="53"/>
      <c r="R76" s="26" t="s">
        <v>43</v>
      </c>
      <c r="S76" s="54"/>
      <c r="T76" s="52" t="s">
        <v>44</v>
      </c>
      <c r="U76" s="52"/>
      <c r="V76" s="52"/>
      <c r="W76" s="28"/>
      <c r="X76" s="26"/>
      <c r="Y76" s="55"/>
      <c r="Z76" s="28"/>
      <c r="AA76" s="26"/>
      <c r="AB76" s="55"/>
      <c r="AC76" s="25"/>
      <c r="AD76" s="26"/>
      <c r="AE76" s="27"/>
    </row>
    <row r="77" customFormat="false" ht="34.3" hidden="false" customHeight="true" outlineLevel="0" collapsed="false">
      <c r="A77" s="33"/>
      <c r="B77" s="33"/>
      <c r="C77" s="49"/>
      <c r="D77" s="33"/>
      <c r="E77" s="33"/>
      <c r="F77" s="36"/>
      <c r="G77" s="24" t="s">
        <v>60</v>
      </c>
      <c r="H77" s="129"/>
      <c r="I77" s="114"/>
      <c r="J77" s="130"/>
      <c r="K77" s="47"/>
      <c r="L77" s="41"/>
      <c r="M77" s="48"/>
      <c r="N77" s="37"/>
      <c r="O77" s="41"/>
      <c r="P77" s="39"/>
      <c r="Q77" s="37"/>
      <c r="R77" s="41"/>
      <c r="S77" s="39"/>
      <c r="T77" s="129"/>
      <c r="U77" s="114"/>
      <c r="V77" s="130"/>
      <c r="W77" s="45"/>
      <c r="X77" s="41"/>
      <c r="Y77" s="46"/>
      <c r="Z77" s="45"/>
      <c r="AA77" s="41"/>
      <c r="AB77" s="46"/>
      <c r="AC77" s="47"/>
      <c r="AD77" s="41"/>
      <c r="AE77" s="48"/>
    </row>
    <row r="78" customFormat="false" ht="34.3" hidden="false" customHeight="true" outlineLevel="0" collapsed="false">
      <c r="A78" s="58"/>
      <c r="B78" s="58"/>
      <c r="C78" s="59"/>
      <c r="D78" s="58"/>
      <c r="E78" s="58"/>
      <c r="F78" s="60"/>
      <c r="G78" s="24" t="s">
        <v>68</v>
      </c>
      <c r="H78" s="61"/>
      <c r="I78" s="41"/>
      <c r="J78" s="62"/>
      <c r="K78" s="61"/>
      <c r="L78" s="57"/>
      <c r="M78" s="62"/>
      <c r="N78" s="37"/>
      <c r="O78" s="41"/>
      <c r="P78" s="39"/>
      <c r="Q78" s="40"/>
      <c r="R78" s="57"/>
      <c r="S78" s="42"/>
      <c r="T78" s="40"/>
      <c r="U78" s="57"/>
      <c r="V78" s="42"/>
      <c r="W78" s="45"/>
      <c r="X78" s="41"/>
      <c r="Y78" s="46"/>
      <c r="Z78" s="45"/>
      <c r="AA78" s="41"/>
      <c r="AB78" s="46"/>
      <c r="AC78" s="47"/>
      <c r="AD78" s="41"/>
      <c r="AE78" s="48"/>
    </row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</sheetData>
  <mergeCells count="6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C46:AE46"/>
    <mergeCell ref="AC47:AE47"/>
    <mergeCell ref="H49:J49"/>
    <mergeCell ref="T49:V49"/>
    <mergeCell ref="AC52:AE52"/>
    <mergeCell ref="AC53:AE53"/>
    <mergeCell ref="H55:J55"/>
    <mergeCell ref="T55:V55"/>
    <mergeCell ref="AC58:AE58"/>
    <mergeCell ref="AC59:AE59"/>
    <mergeCell ref="H61:J61"/>
    <mergeCell ref="T61:V61"/>
    <mergeCell ref="AC64:AE64"/>
    <mergeCell ref="AC65:AE65"/>
    <mergeCell ref="H67:J67"/>
    <mergeCell ref="T67:V67"/>
    <mergeCell ref="A70:AE70"/>
    <mergeCell ref="A71:B71"/>
    <mergeCell ref="AC72:AE72"/>
    <mergeCell ref="AC73:AE73"/>
    <mergeCell ref="AC74:AE74"/>
    <mergeCell ref="H76:J76"/>
    <mergeCell ref="T76:V76"/>
  </mergeCells>
  <hyperlinks>
    <hyperlink ref="A34" r:id="rId1" display="SBC L01"/>
    <hyperlink ref="A40" r:id="rId2" display="SBC L02"/>
    <hyperlink ref="A46" r:id="rId3" display="SBC L03"/>
    <hyperlink ref="A52" r:id="rId4" display="SBC L04"/>
    <hyperlink ref="A58" r:id="rId5" display="SBC L05"/>
    <hyperlink ref="A64" r:id="rId6" display="SBC L06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27454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>Ian Lawson</cp:lastModifiedBy>
  <dcterms:modified xsi:type="dcterms:W3CDTF">2024-02-14T17:20:02Z</dcterms:modified>
  <cp:revision>3055</cp:revision>
  <dc:subject/>
  <dc:title/>
</cp:coreProperties>
</file>