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Re'!$1:$9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<sst xmlns="http://schemas.openxmlformats.org/spreadsheetml/2006/main" count="491" uniqueCount="158">
  <si>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</si>
  <si>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</si>
  <si>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</si>
  <si>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</si>
  <si>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</si>
  <si>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</si>
  <si>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</si>
  <si>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</si>
  <si>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</si>
  <si>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</si>
  <si>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</si>
  <si>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</si>
  <si>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</si>
  <si>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</si>
  <si>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</si>
  <si>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</si>
  <si>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</si>
  <si>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</si>
  <si>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</si>
  <si>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Completed Sample Measurements for  the Lively Detector</t>
  </si>
  <si>
    <t xml:space="preserve">QBITS-CUTE Measurements:</t>
  </si>
  <si>
    <t xml:space="preserve">Sample Description 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</si>
  <si>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</si>
  <si>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</si>
  <si>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</si>
  <si>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</si>
  <si>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QBITS-CUTE L01</t>
  </si>
  <si>
    <t xml:space="preserve">49.6 g</t>
  </si>
  <si>
    <t xml:space="preserve">220712
220720
220721
22072101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</si>
  <si>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</si>
  <si>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</si>
  <si>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</si>
  <si>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</si>
  <si>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</si>
  <si>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</si>
  <si>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</si>
  <si>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</si>
  <si>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</si>
  <si>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Amumetal Shield</t>
  </si>
  <si>
    <t xml:space="preserve">(mBq/kg)</t>
  </si>
  <si>
    <t xml:space="preserve">&lt;1.19</t>
  </si>
  <si>
    <t xml:space="preserve">+-</t>
  </si>
  <si>
    <t xml:space="preserve">&lt;2.35</t>
  </si>
  <si>
    <t xml:space="preserve">&lt;1.90</t>
  </si>
  <si>
    <t xml:space="preserve">(ppm / ppb / ppt)</t>
  </si>
  <si>
    <t xml:space="preserve">210Pb:</t>
  </si>
  <si>
    <t xml:space="preserve">7Be:</t>
  </si>
  <si>
    <t xml:space="preserve">54Mn</t>
  </si>
  <si>
    <t xml:space="preserve">228Ac:</t>
  </si>
  <si>
    <t xml:space="preserve">57Co:</t>
  </si>
  <si>
    <t xml:space="preserve">58Co:</t>
  </si>
  <si>
    <t xml:space="preserve">&lt;17.85</t>
  </si>
  <si>
    <t xml:space="preserve">QBITS-CUTE L02</t>
  </si>
  <si>
    <t xml:space="preserve">126.1 g</t>
  </si>
  <si>
    <t xml:space="preserve">220726
220728
220729
22072901</t>
  </si>
  <si>
    <t xml:space="preserve">Sample Holder</t>
  </si>
  <si>
    <t xml:space="preserve">220731
220803</t>
  </si>
  <si>
    <t xml:space="preserve">&lt;0.52</t>
  </si>
  <si>
    <t xml:space="preserve">&lt;1.08</t>
  </si>
  <si>
    <t xml:space="preserve">(ppb or ppm)</t>
  </si>
  <si>
    <t xml:space="preserve">54Mn:</t>
  </si>
  <si>
    <t xml:space="preserve">&lt;42384.00</t>
  </si>
  <si>
    <t xml:space="preserve">&lt;5.11</t>
  </si>
  <si>
    <t xml:space="preserve">&lt;0.76</t>
  </si>
  <si>
    <t xml:space="preserve">&lt;1.04</t>
  </si>
  <si>
    <t xml:space="preserve">QBITS-CUTE L03</t>
  </si>
  <si>
    <t xml:space="preserve">593.3 g</t>
  </si>
  <si>
    <t xml:space="preserve">220805
220807
220809
22081101
220813</t>
  </si>
  <si>
    <t xml:space="preserve">Aluminum Shield</t>
  </si>
  <si>
    <t xml:space="preserve">220815
22081501
220816
220817</t>
  </si>
  <si>
    <t xml:space="preserve">&lt;1.55</t>
  </si>
  <si>
    <t xml:space="preserve">&lt;1.03</t>
  </si>
  <si>
    <t xml:space="preserve">QBITS-CUTE L04</t>
  </si>
  <si>
    <t xml:space="preserve">7.2 g</t>
  </si>
  <si>
    <t xml:space="preserve">22081701
220825</t>
  </si>
  <si>
    <t xml:space="preserve">Copper-Nickel Cables and Connectors</t>
  </si>
  <si>
    <t xml:space="preserve">&lt;2.62</t>
  </si>
  <si>
    <t xml:space="preserve">&lt;21.48</t>
  </si>
  <si>
    <t xml:space="preserve">&lt;75.90</t>
  </si>
  <si>
    <t xml:space="preserve">&lt;2.54</t>
  </si>
  <si>
    <t xml:space="preserve">&lt;65.84</t>
  </si>
  <si>
    <t xml:space="preserve">&lt;7.25</t>
  </si>
  <si>
    <t xml:space="preserve">&lt;38.28</t>
  </si>
  <si>
    <t xml:space="preserve">&lt;10.62</t>
  </si>
  <si>
    <t xml:space="preserve">QBITS-CUTE L05</t>
  </si>
  <si>
    <t xml:space="preserve">Chalmers University of Technology</t>
  </si>
  <si>
    <t xml:space="preserve">9.564 g</t>
  </si>
  <si>
    <t xml:space="preserve">Silicon Wafer 4”</t>
  </si>
  <si>
    <t xml:space="preserve">&lt;4.43</t>
  </si>
  <si>
    <t xml:space="preserve">&lt;16.87</t>
  </si>
  <si>
    <t xml:space="preserve">&lt;10.39</t>
  </si>
  <si>
    <t xml:space="preserve">&lt;5.87</t>
  </si>
  <si>
    <t xml:space="preserve">&lt;89.42</t>
  </si>
  <si>
    <t xml:space="preserve">&lt;7.10</t>
  </si>
  <si>
    <t xml:space="preserve">&lt;27.23</t>
  </si>
  <si>
    <t xml:space="preserve">QBITS-CUTE L06</t>
  </si>
  <si>
    <t xml:space="preserve">2.726 g</t>
  </si>
  <si>
    <t xml:space="preserve">Silicon Wafer 2”
Type 011</t>
  </si>
  <si>
    <t xml:space="preserve">&lt;11.90</t>
  </si>
  <si>
    <t xml:space="preserve">&lt;45.79</t>
  </si>
  <si>
    <t xml:space="preserve">&lt;290.20</t>
  </si>
  <si>
    <t xml:space="preserve">&lt;34.36</t>
  </si>
  <si>
    <t xml:space="preserve">&lt;8.02</t>
  </si>
  <si>
    <t xml:space="preserve">&lt;21840.00</t>
  </si>
  <si>
    <t xml:space="preserve">&lt;124.40</t>
  </si>
  <si>
    <t xml:space="preserve">&lt;21.01</t>
  </si>
  <si>
    <t xml:space="preserve">&lt;76.89</t>
  </si>
  <si>
    <t xml:space="preserve">QBITS-CUTE L07</t>
  </si>
  <si>
    <t xml:space="preserve">2.677 g</t>
  </si>
  <si>
    <t xml:space="preserve">Silicon Wafer 2”
Type 010 </t>
  </si>
  <si>
    <t xml:space="preserve">&lt;12.55</t>
  </si>
  <si>
    <t xml:space="preserve">&lt;516.80</t>
  </si>
  <si>
    <t xml:space="preserve">&lt;21.95</t>
  </si>
  <si>
    <t xml:space="preserve">&lt;28.49</t>
  </si>
  <si>
    <t xml:space="preserve">&lt;336.70</t>
  </si>
  <si>
    <t xml:space="preserve">&lt;18.35</t>
  </si>
  <si>
    <t xml:space="preserve">.</t>
  </si>
  <si>
    <t xml:space="preserve">&lt;198.00</t>
  </si>
  <si>
    <t xml:space="preserve">&lt;26.15</t>
  </si>
  <si>
    <t xml:space="preserve">&lt;118.70</t>
  </si>
  <si>
    <t xml:space="preserve">QBITS-CUTE L08</t>
  </si>
  <si>
    <t xml:space="preserve">2.69 g</t>
  </si>
  <si>
    <t xml:space="preserve">231206
231209</t>
  </si>
  <si>
    <t xml:space="preserve">Silicon Wafer 2”
Type 12 231003</t>
  </si>
  <si>
    <t xml:space="preserve">Sample #4</t>
  </si>
  <si>
    <t xml:space="preserve">&lt;601.70</t>
  </si>
  <si>
    <t xml:space="preserve">&lt;10.10</t>
  </si>
  <si>
    <t xml:space="preserve">&lt;20.53</t>
  </si>
  <si>
    <t xml:space="preserve">&lt;26.49</t>
  </si>
  <si>
    <t xml:space="preserve">&lt;4.34</t>
  </si>
  <si>
    <t xml:space="preserve">Two Wafers:
12 231003 #01
12 231003 #13</t>
  </si>
  <si>
    <t xml:space="preserve">&lt;1.558E4</t>
  </si>
  <si>
    <t xml:space="preserve">&lt;32.67</t>
  </si>
  <si>
    <t xml:space="preserve">&lt;171.60</t>
  </si>
  <si>
    <t xml:space="preserve">QBITS-CUTE L09</t>
  </si>
  <si>
    <t xml:space="preserve">134.3 g</t>
  </si>
  <si>
    <t xml:space="preserve">PCB Al2O3</t>
  </si>
  <si>
    <t xml:space="preserve">Sample #8-2</t>
  </si>
  <si>
    <t xml:space="preserve">&lt;2.50</t>
  </si>
  <si>
    <t xml:space="preserve">&lt;4.33</t>
  </si>
  <si>
    <t xml:space="preserve">&lt;1688.00</t>
  </si>
  <si>
    <t xml:space="preserve">&lt;32.37</t>
  </si>
  <si>
    <t xml:space="preserve">QBITS-CUTE L10</t>
  </si>
  <si>
    <t xml:space="preserve">45.20 g</t>
  </si>
  <si>
    <t xml:space="preserve">Copper Backed Circuit Board Plates</t>
  </si>
  <si>
    <t xml:space="preserve">Sample #7-3</t>
  </si>
  <si>
    <t xml:space="preserve">&lt;12.29</t>
  </si>
  <si>
    <t xml:space="preserve">&lt;5.88</t>
  </si>
  <si>
    <t xml:space="preserve">&lt;9088.00</t>
  </si>
  <si>
    <t xml:space="preserve">QBITS-CUTE L11</t>
  </si>
  <si>
    <t xml:space="preserve">95.52 g</t>
  </si>
  <si>
    <t xml:space="preserve">Microwave Switch</t>
  </si>
  <si>
    <t xml:space="preserve">Radiall R59763600
OF: 12657157
Lot: 2427</t>
  </si>
  <si>
    <t xml:space="preserve">&lt;7.33</t>
  </si>
  <si>
    <t xml:space="preserve">&lt;67.15</t>
  </si>
  <si>
    <t xml:space="preserve">In Progress Sample Measurements for  the Lively Detector</t>
  </si>
  <si>
    <t xml:space="preserve">Runs in Progress: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</si>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</sst>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00"/>
    <numFmt numFmtId="167" formatCode="0"/>
    <numFmt numFmtId="168" formatCode="0.0"/>
    <numFmt numFmtId="169" formatCode="0.00"/>
    <numFmt numFmtId="170" formatCode="0.00%"/>
  </numFmts>
  <fonts count="23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  <font>
      <sz val="9"/>
      <name val="Bitstream Vera Sans"/>
      <family val="2"/>
      <charset val="1"/>
    </font>
    <font>
      <b val="true"/>
      <sz val="8"/>
      <name val="Bitstream Vera Serif"/>
      <family val="1"/>
      <charset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1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12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8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4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4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4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1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1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1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B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coax/QBITS/L01/L01.html" TargetMode="External"/><Relationship Id="rId2" Type="http://schemas.openxmlformats.org/officeDocument/2006/relationships/hyperlink" Target="https://www.snolab.ca/users/services/gamma-assay/coax/QBITS/L02/L02.html" TargetMode="External"/><Relationship Id="rId3" Type="http://schemas.openxmlformats.org/officeDocument/2006/relationships/hyperlink" Target="https://www.snolab.ca/users/services/gamma-assay/coax/QBITS/L03/L03.html" TargetMode="External"/><Relationship Id="rId4" Type="http://schemas.openxmlformats.org/officeDocument/2006/relationships/hyperlink" Target="https://www.snolab.ca/users/services/gamma-assay/coax/QBITS/L04/L04.html" TargetMode="External"/><Relationship Id="rId5" Type="http://schemas.openxmlformats.org/officeDocument/2006/relationships/hyperlink" Target="https://www.snolab.ca/users/services/gamma-assay/coax/QBITS/L05/L05.html" TargetMode="External"/><Relationship Id="rId6" Type="http://schemas.openxmlformats.org/officeDocument/2006/relationships/hyperlink" Target="https://www.snolab.ca/users/services/gamma-assay/coax/QBITS/L06/L06.html" TargetMode="External"/><Relationship Id="rId7" Type="http://schemas.openxmlformats.org/officeDocument/2006/relationships/hyperlink" Target="https://www.snolab.ca/users/services/gamma-assay/coax/QBITS/L07/L07.html" TargetMode="External"/><Relationship Id="rId8" Type="http://schemas.openxmlformats.org/officeDocument/2006/relationships/hyperlink" Target="https://www.snolab.ca/users/services/gamma-assay/coax/QBITS/L08/L08.html" TargetMode="External"/><Relationship Id="rId9" Type="http://schemas.openxmlformats.org/officeDocument/2006/relationships/hyperlink" Target="https://www.snolab.ca/users/services/gamma-assay/coax/QBITS/L09/L09.html" TargetMode="External"/><Relationship Id="rId10" Type="http://schemas.openxmlformats.org/officeDocument/2006/relationships/hyperlink" Target="https://www.snolab.ca/users/services/gamma-assay/coax/QBITS/L10/L10.html" TargetMode="External"/><Relationship Id="rId11" Type="http://schemas.openxmlformats.org/officeDocument/2006/relationships/hyperlink" Target="https://www.snolab.ca/users/services/gamma-assay/coax/QBITS/L11/L1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65239"/>
  <sheetViews>
    <sheetView showFormulas="false" showGridLines="true" showRowColHeaders="true" showZeros="true" rightToLeft="false" tabSelected="true" showOutlineSymbols="true" defaultGridColor="true" view="normal" topLeftCell="A75" colorId="64" zoomScale="95" zoomScaleNormal="95" zoomScalePageLayoutView="100" workbookViewId="0">
      <selection pane="topLeft" activeCell="A79" activeCellId="0" sqref="A79"/>
    </sheetView>
  </sheetViews>
  <sheetFormatPr defaultColWidth="9.4140625" defaultRowHeight="14.1" zeroHeight="false" outlineLevelRow="0" outlineLevelCol="0"/>
  <cols>
    <col collapsed="false" customWidth="true" hidden="false" outlineLevel="0" max="2" min="1" style="1" width="13.4"/>
    <col collapsed="false" customWidth="true" hidden="false" outlineLevel="0" max="3" min="3" style="1" width="7.4"/>
    <col collapsed="false" customWidth="true" hidden="false" outlineLevel="0" max="4" min="4" style="1" width="8.4"/>
    <col collapsed="false" customWidth="true" hidden="false" outlineLevel="0" max="5" min="5" style="1" width="10.4"/>
    <col collapsed="false" customWidth="true" hidden="false" outlineLevel="0" max="6" min="6" style="2" width="10.4"/>
    <col collapsed="false" customWidth="true" hidden="false" outlineLevel="0" max="7" min="7" style="1" width="10.4"/>
    <col collapsed="false" customWidth="false" hidden="false" outlineLevel="0" max="8" min="8" style="1" width="9.4"/>
    <col collapsed="false" customWidth="true" hidden="false" outlineLevel="0" max="9" min="9" style="1" width="8.4"/>
    <col collapsed="false" customWidth="true" hidden="false" outlineLevel="0" max="10" min="10" style="1" width="9.09"/>
    <col collapsed="false" customWidth="false" hidden="false" outlineLevel="0" max="12" min="11" style="1" width="9.4"/>
    <col collapsed="false" customWidth="true" hidden="false" outlineLevel="0" max="13" min="13" style="1" width="8.4"/>
    <col collapsed="false" customWidth="false" hidden="false" outlineLevel="0" max="14" min="14" style="1" width="9.4"/>
    <col collapsed="false" customWidth="true" hidden="false" outlineLevel="0" max="15" min="15" style="1" width="5.4"/>
    <col collapsed="false" customWidth="true" hidden="false" outlineLevel="0" max="16" min="16" style="1" width="8.4"/>
    <col collapsed="false" customWidth="false" hidden="false" outlineLevel="0" max="17" min="17" style="1" width="9.4"/>
    <col collapsed="false" customWidth="true" hidden="false" outlineLevel="0" max="18" min="18" style="1" width="6.4"/>
    <col collapsed="false" customWidth="true" hidden="false" outlineLevel="0" max="19" min="19" style="1" width="8.4"/>
    <col collapsed="false" customWidth="true" hidden="false" outlineLevel="0" max="20" min="20" style="1" width="10.4"/>
    <col collapsed="false" customWidth="true" hidden="false" outlineLevel="0" max="21" min="21" style="1" width="5.4"/>
    <col collapsed="false" customWidth="false" hidden="false" outlineLevel="0" max="23" min="22" style="1" width="9.4"/>
    <col collapsed="false" customWidth="true" hidden="false" outlineLevel="0" max="24" min="24" style="1" width="5.4"/>
    <col collapsed="false" customWidth="true" hidden="false" outlineLevel="0" max="25" min="25" style="1" width="8.4"/>
    <col collapsed="false" customWidth="false" hidden="false" outlineLevel="0" max="26" min="26" style="1" width="9.4"/>
    <col collapsed="false" customWidth="true" hidden="false" outlineLevel="0" max="27" min="27" style="1" width="5.4"/>
    <col collapsed="false" customWidth="true" hidden="false" outlineLevel="0" max="28" min="28" style="1" width="8.4"/>
    <col collapsed="false" customWidth="true" hidden="false" outlineLevel="0" max="29" min="29" style="1" width="6.4"/>
    <col collapsed="false" customWidth="true" hidden="false" outlineLevel="0" max="30" min="30" style="1" width="3.4"/>
    <col collapsed="false" customWidth="true" hidden="false" outlineLevel="0" max="31" min="31" style="1" width="6.4"/>
    <col collapsed="false" customWidth="false" hidden="false" outlineLevel="0" max="257" min="32" style="3" width="9.4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5.2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5.2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5.2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25.2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25.2" hidden="false" customHeight="true" outlineLevel="0" collapsed="false">
      <c r="A11" s="13" t="s">
        <v>20</v>
      </c>
      <c r="B11" s="13"/>
      <c r="C11" s="14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6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customFormat="false" ht="25.2" hidden="false" customHeight="true" outlineLevel="0" collapsed="false">
      <c r="A12" s="18" t="s">
        <v>21</v>
      </c>
      <c r="B12" s="18"/>
      <c r="C12" s="18" t="s">
        <v>22</v>
      </c>
      <c r="D12" s="18" t="s">
        <v>23</v>
      </c>
      <c r="E12" s="18" t="s">
        <v>24</v>
      </c>
      <c r="F12" s="19" t="s">
        <v>25</v>
      </c>
      <c r="G12" s="18"/>
      <c r="H12" s="20"/>
      <c r="I12" s="21"/>
      <c r="J12" s="22"/>
      <c r="K12" s="20"/>
      <c r="L12" s="21"/>
      <c r="M12" s="22"/>
      <c r="N12" s="20"/>
      <c r="O12" s="21"/>
      <c r="P12" s="22"/>
      <c r="Q12" s="20"/>
      <c r="R12" s="21"/>
      <c r="S12" s="22"/>
      <c r="T12" s="23"/>
      <c r="U12" s="21"/>
      <c r="V12" s="22"/>
      <c r="W12" s="20"/>
      <c r="X12" s="21"/>
      <c r="Y12" s="22"/>
      <c r="Z12" s="20"/>
      <c r="AA12" s="21"/>
      <c r="AB12" s="22"/>
      <c r="AC12" s="24"/>
      <c r="AD12" s="24"/>
      <c r="AE12" s="24"/>
    </row>
    <row r="13" customFormat="false" ht="25.2" hidden="false" customHeight="true" outlineLevel="0" collapsed="false">
      <c r="A13" s="25" t="s">
        <v>26</v>
      </c>
      <c r="B13" s="26"/>
      <c r="C13" s="27" t="s">
        <v>27</v>
      </c>
      <c r="D13" s="28" t="n">
        <v>13.534</v>
      </c>
      <c r="E13" s="29" t="s">
        <v>28</v>
      </c>
      <c r="F13" s="30" t="n">
        <v>44754</v>
      </c>
      <c r="G13" s="31" t="s">
        <v>29</v>
      </c>
      <c r="H13" s="32"/>
      <c r="I13" s="33" t="s">
        <v>30</v>
      </c>
      <c r="J13" s="34"/>
      <c r="K13" s="32"/>
      <c r="L13" s="33" t="s">
        <v>31</v>
      </c>
      <c r="M13" s="34"/>
      <c r="N13" s="32"/>
      <c r="O13" s="33" t="s">
        <v>32</v>
      </c>
      <c r="P13" s="34"/>
      <c r="Q13" s="32"/>
      <c r="R13" s="33" t="s">
        <v>33</v>
      </c>
      <c r="S13" s="34"/>
      <c r="T13" s="35"/>
      <c r="U13" s="33" t="s">
        <v>34</v>
      </c>
      <c r="V13" s="34"/>
      <c r="W13" s="32"/>
      <c r="X13" s="33" t="s">
        <v>35</v>
      </c>
      <c r="Y13" s="34"/>
      <c r="Z13" s="32"/>
      <c r="AA13" s="33" t="s">
        <v>36</v>
      </c>
      <c r="AB13" s="34"/>
      <c r="AC13" s="36" t="s">
        <v>37</v>
      </c>
      <c r="AD13" s="36"/>
      <c r="AE13" s="36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customFormat="false" ht="25.2" hidden="false" customHeight="true" outlineLevel="0" collapsed="false">
      <c r="A14" s="37" t="s">
        <v>38</v>
      </c>
      <c r="B14" s="37"/>
      <c r="C14" s="38"/>
      <c r="D14" s="39"/>
      <c r="E14" s="39"/>
      <c r="F14" s="40" t="n">
        <v>44768</v>
      </c>
      <c r="G14" s="31" t="s">
        <v>39</v>
      </c>
      <c r="H14" s="41" t="s">
        <v>40</v>
      </c>
      <c r="I14" s="42"/>
      <c r="J14" s="43"/>
      <c r="K14" s="41" t="n">
        <v>852.6</v>
      </c>
      <c r="L14" s="44" t="s">
        <v>41</v>
      </c>
      <c r="M14" s="43" t="n">
        <v>133.5</v>
      </c>
      <c r="N14" s="41" t="n">
        <v>12.48</v>
      </c>
      <c r="O14" s="44" t="s">
        <v>41</v>
      </c>
      <c r="P14" s="43" t="n">
        <v>1.894</v>
      </c>
      <c r="Q14" s="41" t="n">
        <v>9.862</v>
      </c>
      <c r="R14" s="44" t="s">
        <v>41</v>
      </c>
      <c r="S14" s="43" t="n">
        <v>4.401</v>
      </c>
      <c r="T14" s="41" t="n">
        <v>44.954</v>
      </c>
      <c r="U14" s="44" t="s">
        <v>41</v>
      </c>
      <c r="V14" s="43" t="n">
        <v>34.62</v>
      </c>
      <c r="W14" s="45" t="s">
        <v>42</v>
      </c>
      <c r="X14" s="46"/>
      <c r="Y14" s="47"/>
      <c r="Z14" s="45" t="s">
        <v>43</v>
      </c>
      <c r="AA14" s="46"/>
      <c r="AB14" s="47"/>
      <c r="AC14" s="48"/>
      <c r="AD14" s="48"/>
      <c r="AE14" s="48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customFormat="false" ht="25.2" hidden="false" customHeight="true" outlineLevel="0" collapsed="false">
      <c r="A15" s="37"/>
      <c r="B15" s="37"/>
      <c r="C15" s="37"/>
      <c r="D15" s="37"/>
      <c r="E15" s="37"/>
      <c r="F15" s="40"/>
      <c r="G15" s="31" t="s">
        <v>44</v>
      </c>
      <c r="H15" s="49" t="str">
        <f aca="false">"&lt;"&amp;ROUND(RIGHT(H14,LEN(H14)-1)*81/1,2)&amp;" ppt"</f>
        <v>&lt;96.39 ppt</v>
      </c>
      <c r="I15" s="42"/>
      <c r="J15" s="50"/>
      <c r="K15" s="49" t="str">
        <f aca="false">ROUND(K14*81/1000,2)&amp;" ppb"</f>
        <v>69.06 ppb</v>
      </c>
      <c r="L15" s="44" t="s">
        <v>41</v>
      </c>
      <c r="M15" s="50" t="str">
        <f aca="false">ROUND(M14*81/1000,2)&amp;" ppb"</f>
        <v>10.81 ppb</v>
      </c>
      <c r="N15" s="49" t="str">
        <f aca="false">ROUND(N14*1760/1000,2)&amp;" ppb"</f>
        <v>21.96 ppb</v>
      </c>
      <c r="O15" s="44" t="s">
        <v>41</v>
      </c>
      <c r="P15" s="50" t="str">
        <f aca="false">ROUND(P14*1760/1000,2)&amp;" ppb"</f>
        <v>3.33 ppb</v>
      </c>
      <c r="Q15" s="49" t="str">
        <f aca="false">ROUND(Q14*246/1000,2)&amp;" ppb"</f>
        <v>2.43 ppb</v>
      </c>
      <c r="R15" s="44" t="s">
        <v>41</v>
      </c>
      <c r="S15" s="50" t="str">
        <f aca="false">ROUND(S14*246/1000,2)&amp;" ppb"</f>
        <v>1.08 ppb</v>
      </c>
      <c r="T15" s="49" t="str">
        <f aca="false">ROUND(T14*32300/1000000,2)&amp;" ppm"</f>
        <v>1.45 ppm</v>
      </c>
      <c r="U15" s="44" t="s">
        <v>41</v>
      </c>
      <c r="V15" s="50" t="str">
        <f aca="false">ROUND(V14*32300/1000000,2)&amp;" ppm"</f>
        <v>1.12 ppm</v>
      </c>
      <c r="W15" s="51"/>
      <c r="X15" s="42"/>
      <c r="Y15" s="52"/>
      <c r="Z15" s="51"/>
      <c r="AA15" s="42"/>
      <c r="AB15" s="52"/>
      <c r="AC15" s="53"/>
      <c r="AD15" s="42"/>
      <c r="AE15" s="5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customFormat="false" ht="25.2" hidden="false" customHeight="true" outlineLevel="0" collapsed="false">
      <c r="A16" s="37"/>
      <c r="B16" s="37"/>
      <c r="C16" s="27"/>
      <c r="D16" s="37"/>
      <c r="E16" s="37"/>
      <c r="F16" s="40"/>
      <c r="G16" s="31" t="s">
        <v>29</v>
      </c>
      <c r="H16" s="55" t="s">
        <v>45</v>
      </c>
      <c r="I16" s="55"/>
      <c r="J16" s="55"/>
      <c r="K16" s="32"/>
      <c r="L16" s="33" t="s">
        <v>46</v>
      </c>
      <c r="M16" s="34"/>
      <c r="N16" s="56"/>
      <c r="O16" s="33" t="s">
        <v>47</v>
      </c>
      <c r="P16" s="57"/>
      <c r="Q16" s="56"/>
      <c r="R16" s="33" t="s">
        <v>48</v>
      </c>
      <c r="S16" s="57"/>
      <c r="T16" s="55" t="s">
        <v>49</v>
      </c>
      <c r="U16" s="55"/>
      <c r="V16" s="55"/>
      <c r="W16" s="35"/>
      <c r="X16" s="33" t="s">
        <v>50</v>
      </c>
      <c r="Y16" s="58"/>
      <c r="Z16" s="35"/>
      <c r="AA16" s="33"/>
      <c r="AB16" s="58"/>
      <c r="AC16" s="32"/>
      <c r="AD16" s="33"/>
      <c r="AE16" s="3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customFormat="false" ht="25.2" hidden="false" customHeight="true" outlineLevel="0" collapsed="false">
      <c r="A17" s="37"/>
      <c r="B17" s="37"/>
      <c r="C17" s="27"/>
      <c r="D17" s="37"/>
      <c r="E17" s="37"/>
      <c r="F17" s="40"/>
      <c r="G17" s="31" t="s">
        <v>39</v>
      </c>
      <c r="H17" s="59" t="n">
        <v>27642</v>
      </c>
      <c r="I17" s="60" t="s">
        <v>41</v>
      </c>
      <c r="J17" s="61" t="n">
        <v>16580</v>
      </c>
      <c r="K17" s="62" t="s">
        <v>51</v>
      </c>
      <c r="L17" s="42"/>
      <c r="M17" s="54"/>
      <c r="N17" s="41" t="n">
        <v>1.8449</v>
      </c>
      <c r="O17" s="63" t="s">
        <v>41</v>
      </c>
      <c r="P17" s="43" t="n">
        <v>1.591</v>
      </c>
      <c r="Q17" s="41" t="n">
        <v>15.15</v>
      </c>
      <c r="R17" s="63" t="s">
        <v>41</v>
      </c>
      <c r="S17" s="43" t="n">
        <v>7.444</v>
      </c>
      <c r="T17" s="59" t="n">
        <v>13.74</v>
      </c>
      <c r="U17" s="64" t="s">
        <v>41</v>
      </c>
      <c r="V17" s="61" t="n">
        <v>3.917</v>
      </c>
      <c r="W17" s="41" t="n">
        <v>4.0302</v>
      </c>
      <c r="X17" s="63" t="s">
        <v>41</v>
      </c>
      <c r="Y17" s="43" t="n">
        <v>1.818</v>
      </c>
      <c r="Z17" s="51"/>
      <c r="AA17" s="42"/>
      <c r="AB17" s="52"/>
      <c r="AC17" s="53"/>
      <c r="AD17" s="42"/>
      <c r="AE17" s="5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customFormat="false" ht="25.2" hidden="false" customHeight="true" outlineLevel="0" collapsed="false">
      <c r="A18" s="65"/>
      <c r="B18" s="65"/>
      <c r="C18" s="66"/>
      <c r="D18" s="65"/>
      <c r="E18" s="65"/>
      <c r="F18" s="67"/>
      <c r="G18" s="31" t="s">
        <v>44</v>
      </c>
      <c r="H18" s="49" t="str">
        <f aca="false">ROUND(H17*81/1000000,2)&amp;" ppm"</f>
        <v>2.24 ppm</v>
      </c>
      <c r="I18" s="44" t="s">
        <v>41</v>
      </c>
      <c r="J18" s="50" t="str">
        <f aca="false">ROUND(J17*81/1000000,2)&amp;" ppm"</f>
        <v>1.34 ppm</v>
      </c>
      <c r="K18" s="68"/>
      <c r="L18" s="63"/>
      <c r="M18" s="69"/>
      <c r="N18" s="45"/>
      <c r="O18" s="42"/>
      <c r="P18" s="47"/>
      <c r="Q18" s="49" t="str">
        <f aca="false">ROUND(Q17*246/1000,2)&amp;" ppb"</f>
        <v>3.73 ppb</v>
      </c>
      <c r="R18" s="44" t="s">
        <v>41</v>
      </c>
      <c r="S18" s="50" t="str">
        <f aca="false">ROUND(S17*246/1000,2)&amp;" ppb"</f>
        <v>1.83 ppb</v>
      </c>
      <c r="T18" s="41"/>
      <c r="U18" s="63"/>
      <c r="V18" s="43"/>
      <c r="W18" s="51"/>
      <c r="X18" s="42"/>
      <c r="Y18" s="52"/>
      <c r="Z18" s="51"/>
      <c r="AA18" s="42"/>
      <c r="AB18" s="52"/>
      <c r="AC18" s="53"/>
      <c r="AD18" s="42"/>
      <c r="AE18" s="5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customFormat="false" ht="38.6" hidden="false" customHeight="true" outlineLevel="0" collapsed="false">
      <c r="A19" s="70" t="s">
        <v>52</v>
      </c>
      <c r="B19" s="71"/>
      <c r="C19" s="72" t="s">
        <v>53</v>
      </c>
      <c r="D19" s="73" t="n">
        <v>8.742</v>
      </c>
      <c r="E19" s="74" t="s">
        <v>54</v>
      </c>
      <c r="F19" s="75" t="n">
        <v>44768</v>
      </c>
      <c r="G19" s="76" t="s">
        <v>29</v>
      </c>
      <c r="H19" s="32"/>
      <c r="I19" s="33" t="s">
        <v>30</v>
      </c>
      <c r="J19" s="34"/>
      <c r="K19" s="32"/>
      <c r="L19" s="33" t="s">
        <v>31</v>
      </c>
      <c r="M19" s="34"/>
      <c r="N19" s="32"/>
      <c r="O19" s="33" t="s">
        <v>32</v>
      </c>
      <c r="P19" s="34"/>
      <c r="Q19" s="32"/>
      <c r="R19" s="33" t="s">
        <v>33</v>
      </c>
      <c r="S19" s="34"/>
      <c r="T19" s="35"/>
      <c r="U19" s="33" t="s">
        <v>34</v>
      </c>
      <c r="V19" s="34"/>
      <c r="W19" s="32"/>
      <c r="X19" s="33" t="s">
        <v>35</v>
      </c>
      <c r="Y19" s="34"/>
      <c r="Z19" s="32"/>
      <c r="AA19" s="33" t="s">
        <v>36</v>
      </c>
      <c r="AB19" s="34"/>
      <c r="AC19" s="36" t="s">
        <v>37</v>
      </c>
      <c r="AD19" s="36"/>
      <c r="AE19" s="36"/>
    </row>
    <row r="20" customFormat="false" ht="38.6" hidden="false" customHeight="true" outlineLevel="0" collapsed="false">
      <c r="A20" s="77" t="s">
        <v>55</v>
      </c>
      <c r="B20" s="77"/>
      <c r="C20" s="77"/>
      <c r="D20" s="77"/>
      <c r="E20" s="77" t="s">
        <v>56</v>
      </c>
      <c r="F20" s="78" t="n">
        <v>44778</v>
      </c>
      <c r="G20" s="76" t="s">
        <v>39</v>
      </c>
      <c r="H20" s="79" t="n">
        <v>1.201</v>
      </c>
      <c r="I20" s="80" t="s">
        <v>41</v>
      </c>
      <c r="J20" s="81" t="n">
        <v>1.261</v>
      </c>
      <c r="K20" s="79" t="n">
        <v>59.16</v>
      </c>
      <c r="L20" s="80" t="s">
        <v>41</v>
      </c>
      <c r="M20" s="81" t="n">
        <v>24.16</v>
      </c>
      <c r="N20" s="79" t="n">
        <v>1.308</v>
      </c>
      <c r="O20" s="80" t="s">
        <v>41</v>
      </c>
      <c r="P20" s="81" t="n">
        <v>0.4987</v>
      </c>
      <c r="Q20" s="79" t="n">
        <v>6.849</v>
      </c>
      <c r="R20" s="80" t="s">
        <v>41</v>
      </c>
      <c r="S20" s="81" t="n">
        <v>1.597</v>
      </c>
      <c r="T20" s="79" t="n">
        <v>30.96</v>
      </c>
      <c r="U20" s="80" t="s">
        <v>41</v>
      </c>
      <c r="V20" s="81" t="n">
        <v>13.67</v>
      </c>
      <c r="W20" s="82" t="s">
        <v>57</v>
      </c>
      <c r="X20" s="83"/>
      <c r="Y20" s="81"/>
      <c r="Z20" s="82" t="s">
        <v>58</v>
      </c>
      <c r="AA20" s="80"/>
      <c r="AB20" s="81"/>
      <c r="AC20" s="84"/>
      <c r="AD20" s="84"/>
      <c r="AE20" s="84"/>
    </row>
    <row r="21" customFormat="false" ht="45.65" hidden="false" customHeight="true" outlineLevel="0" collapsed="false">
      <c r="A21" s="77"/>
      <c r="B21" s="85"/>
      <c r="C21" s="77"/>
      <c r="D21" s="77"/>
      <c r="E21" s="77"/>
      <c r="F21" s="78"/>
      <c r="G21" s="76" t="s">
        <v>59</v>
      </c>
      <c r="H21" s="86" t="str">
        <f aca="false">ROUND(H20*81/1000,2)&amp;" ppb"</f>
        <v>0.1 ppb</v>
      </c>
      <c r="I21" s="80" t="s">
        <v>41</v>
      </c>
      <c r="J21" s="87" t="str">
        <f aca="false">ROUND(J20*81/1000,2)&amp;" ppb"</f>
        <v>0.1 ppb</v>
      </c>
      <c r="K21" s="86" t="str">
        <f aca="false">ROUND(K20*81/1000,2)&amp;" ppb"</f>
        <v>4.79 ppb</v>
      </c>
      <c r="L21" s="80" t="s">
        <v>41</v>
      </c>
      <c r="M21" s="87" t="str">
        <f aca="false">ROUND(M20*81/1000,2)&amp;" ppb"</f>
        <v>1.96 ppb</v>
      </c>
      <c r="N21" s="86" t="str">
        <f aca="false">ROUND(N20*1760/1000,2)&amp;" ppb"</f>
        <v>2.3 ppb</v>
      </c>
      <c r="O21" s="80" t="s">
        <v>41</v>
      </c>
      <c r="P21" s="87" t="str">
        <f aca="false">ROUND(P20*1760/1000,2)&amp;" ppb"</f>
        <v>0.88 ppb</v>
      </c>
      <c r="Q21" s="86" t="str">
        <f aca="false">ROUND(Q20*246/1000,2)&amp;" ppb"</f>
        <v>1.68 ppb</v>
      </c>
      <c r="R21" s="80" t="s">
        <v>41</v>
      </c>
      <c r="S21" s="87" t="str">
        <f aca="false">ROUND(S20*246/1000,2)&amp;" ppb"</f>
        <v>0.39 ppb</v>
      </c>
      <c r="T21" s="86" t="str">
        <f aca="false">ROUND(T20*32300/1000000,2)&amp;" ppm"</f>
        <v>1 ppm</v>
      </c>
      <c r="U21" s="80" t="s">
        <v>41</v>
      </c>
      <c r="V21" s="87" t="str">
        <f aca="false">ROUND(V20*32300/1000000,2)&amp;" ppm"</f>
        <v>0.44 ppm</v>
      </c>
      <c r="W21" s="88"/>
      <c r="X21" s="80"/>
      <c r="Y21" s="89"/>
      <c r="Z21" s="88"/>
      <c r="AA21" s="80"/>
      <c r="AB21" s="89"/>
      <c r="AC21" s="90"/>
      <c r="AD21" s="80"/>
      <c r="AE21" s="91"/>
    </row>
    <row r="22" customFormat="false" ht="38.6" hidden="false" customHeight="true" outlineLevel="0" collapsed="false">
      <c r="A22" s="77"/>
      <c r="B22" s="85"/>
      <c r="C22" s="77"/>
      <c r="D22" s="77"/>
      <c r="E22" s="77"/>
      <c r="F22" s="78"/>
      <c r="G22" s="76" t="s">
        <v>29</v>
      </c>
      <c r="H22" s="55" t="s">
        <v>45</v>
      </c>
      <c r="I22" s="55"/>
      <c r="J22" s="55"/>
      <c r="K22" s="32"/>
      <c r="L22" s="33" t="s">
        <v>46</v>
      </c>
      <c r="M22" s="34"/>
      <c r="N22" s="56"/>
      <c r="O22" s="33" t="s">
        <v>60</v>
      </c>
      <c r="P22" s="57"/>
      <c r="Q22" s="56"/>
      <c r="R22" s="33" t="s">
        <v>48</v>
      </c>
      <c r="S22" s="57"/>
      <c r="T22" s="35"/>
      <c r="U22" s="33" t="s">
        <v>49</v>
      </c>
      <c r="V22" s="58"/>
      <c r="W22" s="35"/>
      <c r="X22" s="33" t="s">
        <v>50</v>
      </c>
      <c r="Y22" s="58"/>
      <c r="Z22" s="35"/>
      <c r="AA22" s="33"/>
      <c r="AB22" s="58"/>
      <c r="AC22" s="32"/>
      <c r="AD22" s="33"/>
      <c r="AE22" s="34"/>
    </row>
    <row r="23" customFormat="false" ht="38.6" hidden="false" customHeight="true" outlineLevel="0" collapsed="false">
      <c r="A23" s="92"/>
      <c r="B23" s="77"/>
      <c r="C23" s="77"/>
      <c r="D23" s="77"/>
      <c r="E23" s="77"/>
      <c r="F23" s="78"/>
      <c r="G23" s="76" t="s">
        <v>39</v>
      </c>
      <c r="H23" s="82" t="s">
        <v>61</v>
      </c>
      <c r="I23" s="83"/>
      <c r="J23" s="81"/>
      <c r="K23" s="82" t="s">
        <v>62</v>
      </c>
      <c r="L23" s="83"/>
      <c r="M23" s="81"/>
      <c r="N23" s="82" t="s">
        <v>63</v>
      </c>
      <c r="O23" s="83"/>
      <c r="P23" s="81"/>
      <c r="Q23" s="79" t="n">
        <v>7.56</v>
      </c>
      <c r="R23" s="93" t="s">
        <v>41</v>
      </c>
      <c r="S23" s="81" t="n">
        <v>2.639</v>
      </c>
      <c r="T23" s="79" t="n">
        <v>0.618</v>
      </c>
      <c r="U23" s="80" t="s">
        <v>41</v>
      </c>
      <c r="V23" s="81" t="n">
        <v>0.8659</v>
      </c>
      <c r="W23" s="82" t="s">
        <v>64</v>
      </c>
      <c r="X23" s="80"/>
      <c r="Y23" s="81"/>
      <c r="Z23" s="90"/>
      <c r="AA23" s="90"/>
      <c r="AB23" s="90"/>
      <c r="AC23" s="88"/>
      <c r="AD23" s="80"/>
      <c r="AE23" s="81"/>
    </row>
    <row r="24" customFormat="false" ht="38.6" hidden="false" customHeight="true" outlineLevel="0" collapsed="false">
      <c r="A24" s="94"/>
      <c r="B24" s="94"/>
      <c r="C24" s="95"/>
      <c r="D24" s="95"/>
      <c r="E24" s="95"/>
      <c r="F24" s="96"/>
      <c r="G24" s="76" t="s">
        <v>59</v>
      </c>
      <c r="H24" s="86" t="str">
        <f aca="false">"&lt;"&amp;ROUND(RIGHT(H23,LEN(H23)-1)*81/1000000,2)&amp;" ppm"</f>
        <v>&lt;3.43 ppm</v>
      </c>
      <c r="I24" s="80"/>
      <c r="J24" s="87"/>
      <c r="K24" s="88"/>
      <c r="L24" s="83"/>
      <c r="M24" s="89"/>
      <c r="N24" s="79"/>
      <c r="O24" s="80"/>
      <c r="P24" s="81"/>
      <c r="Q24" s="86" t="str">
        <f aca="false">ROUND(Q23*246/1000,2)&amp;" ppb"</f>
        <v>1.86 ppb</v>
      </c>
      <c r="R24" s="80" t="s">
        <v>41</v>
      </c>
      <c r="S24" s="87" t="str">
        <f aca="false">ROUND(S23*246/1000,2)&amp;" ppb"</f>
        <v>0.65 ppb</v>
      </c>
      <c r="T24" s="88"/>
      <c r="U24" s="89"/>
      <c r="V24" s="89"/>
      <c r="W24" s="79"/>
      <c r="X24" s="80"/>
      <c r="Y24" s="89"/>
      <c r="Z24" s="90"/>
      <c r="AA24" s="89"/>
      <c r="AB24" s="89"/>
      <c r="AC24" s="88"/>
      <c r="AD24" s="80"/>
      <c r="AE24" s="89"/>
    </row>
    <row r="25" customFormat="false" ht="52.2" hidden="false" customHeight="true" outlineLevel="0" collapsed="false">
      <c r="A25" s="25" t="s">
        <v>65</v>
      </c>
      <c r="B25" s="26"/>
      <c r="C25" s="27" t="s">
        <v>66</v>
      </c>
      <c r="D25" s="28" t="n">
        <v>9.381</v>
      </c>
      <c r="E25" s="29" t="s">
        <v>67</v>
      </c>
      <c r="F25" s="30" t="n">
        <v>44778</v>
      </c>
      <c r="G25" s="31" t="s">
        <v>29</v>
      </c>
      <c r="H25" s="32"/>
      <c r="I25" s="33" t="s">
        <v>30</v>
      </c>
      <c r="J25" s="34"/>
      <c r="K25" s="32"/>
      <c r="L25" s="33" t="s">
        <v>31</v>
      </c>
      <c r="M25" s="34"/>
      <c r="N25" s="32"/>
      <c r="O25" s="33" t="s">
        <v>32</v>
      </c>
      <c r="P25" s="34"/>
      <c r="Q25" s="32"/>
      <c r="R25" s="33" t="s">
        <v>33</v>
      </c>
      <c r="S25" s="34"/>
      <c r="T25" s="35"/>
      <c r="U25" s="33" t="s">
        <v>34</v>
      </c>
      <c r="V25" s="34"/>
      <c r="W25" s="32"/>
      <c r="X25" s="33" t="s">
        <v>35</v>
      </c>
      <c r="Y25" s="34"/>
      <c r="Z25" s="32"/>
      <c r="AA25" s="33" t="s">
        <v>36</v>
      </c>
      <c r="AB25" s="34"/>
      <c r="AC25" s="36" t="s">
        <v>37</v>
      </c>
      <c r="AD25" s="36"/>
      <c r="AE25" s="36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customFormat="false" ht="33.95" hidden="false" customHeight="true" outlineLevel="0" collapsed="false">
      <c r="A26" s="37" t="s">
        <v>68</v>
      </c>
      <c r="B26" s="37"/>
      <c r="C26" s="38"/>
      <c r="D26" s="39"/>
      <c r="E26" s="97" t="s">
        <v>69</v>
      </c>
      <c r="F26" s="40" t="n">
        <v>44790</v>
      </c>
      <c r="G26" s="31" t="s">
        <v>39</v>
      </c>
      <c r="H26" s="41" t="n">
        <v>6.176</v>
      </c>
      <c r="I26" s="44" t="s">
        <v>41</v>
      </c>
      <c r="J26" s="43" t="n">
        <v>1.167</v>
      </c>
      <c r="K26" s="41" t="n">
        <v>6446</v>
      </c>
      <c r="L26" s="44" t="s">
        <v>41</v>
      </c>
      <c r="M26" s="43" t="n">
        <v>288.8</v>
      </c>
      <c r="N26" s="41" t="n">
        <v>116.2</v>
      </c>
      <c r="O26" s="44" t="s">
        <v>41</v>
      </c>
      <c r="P26" s="43" t="n">
        <v>2.888</v>
      </c>
      <c r="Q26" s="41" t="n">
        <v>125.8</v>
      </c>
      <c r="R26" s="44" t="s">
        <v>41</v>
      </c>
      <c r="S26" s="43" t="n">
        <v>4.548</v>
      </c>
      <c r="T26" s="41" t="n">
        <v>12.105</v>
      </c>
      <c r="U26" s="44" t="s">
        <v>41</v>
      </c>
      <c r="V26" s="43" t="n">
        <v>6.501</v>
      </c>
      <c r="W26" s="45" t="s">
        <v>70</v>
      </c>
      <c r="X26" s="46"/>
      <c r="Y26" s="47"/>
      <c r="Z26" s="41" t="n">
        <v>0.1814</v>
      </c>
      <c r="AA26" s="63" t="s">
        <v>41</v>
      </c>
      <c r="AB26" s="43" t="n">
        <v>0.336</v>
      </c>
      <c r="AC26" s="48"/>
      <c r="AD26" s="48"/>
      <c r="AE26" s="48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</row>
    <row r="27" customFormat="false" ht="41.45" hidden="false" customHeight="true" outlineLevel="0" collapsed="false">
      <c r="A27" s="37"/>
      <c r="B27" s="37"/>
      <c r="C27" s="37"/>
      <c r="D27" s="37"/>
      <c r="E27" s="37"/>
      <c r="F27" s="40"/>
      <c r="G27" s="31" t="s">
        <v>44</v>
      </c>
      <c r="H27" s="49" t="str">
        <f aca="false">ROUND(H26*81/1000,2)&amp;" ppb"</f>
        <v>0.5 ppb</v>
      </c>
      <c r="I27" s="44" t="s">
        <v>41</v>
      </c>
      <c r="J27" s="50" t="str">
        <f aca="false">ROUND(J26*81/1000,2)&amp;" ppb"</f>
        <v>0.09 ppb</v>
      </c>
      <c r="K27" s="49" t="str">
        <f aca="false">ROUND(K26*81/1000,2)&amp;" ppb"</f>
        <v>522.13 ppb</v>
      </c>
      <c r="L27" s="44" t="s">
        <v>41</v>
      </c>
      <c r="M27" s="50" t="str">
        <f aca="false">ROUND(M26*81/1000,2)&amp;" ppb"</f>
        <v>23.39 ppb</v>
      </c>
      <c r="N27" s="49" t="str">
        <f aca="false">ROUND(N26*1760/1000,2)&amp;" ppb"</f>
        <v>204.51 ppb</v>
      </c>
      <c r="O27" s="44" t="s">
        <v>41</v>
      </c>
      <c r="P27" s="50" t="str">
        <f aca="false">ROUND(P26*1760/1000,2)&amp;" ppb"</f>
        <v>5.08 ppb</v>
      </c>
      <c r="Q27" s="49" t="str">
        <f aca="false">ROUND(Q26*246/1000,2)&amp;" ppb"</f>
        <v>30.95 ppb</v>
      </c>
      <c r="R27" s="44" t="s">
        <v>41</v>
      </c>
      <c r="S27" s="50" t="str">
        <f aca="false">ROUND(S26*246/1000,2)&amp;" ppb"</f>
        <v>1.12 ppb</v>
      </c>
      <c r="T27" s="49" t="str">
        <f aca="false">ROUND(T26*32300/1000,2)&amp;" ppb"</f>
        <v>390.99 ppb</v>
      </c>
      <c r="U27" s="44" t="s">
        <v>41</v>
      </c>
      <c r="V27" s="50" t="str">
        <f aca="false">ROUND(V26*32300/1000,2)&amp;" ppb"</f>
        <v>209.98 ppb</v>
      </c>
      <c r="W27" s="51"/>
      <c r="X27" s="42"/>
      <c r="Y27" s="52"/>
      <c r="Z27" s="51"/>
      <c r="AA27" s="42"/>
      <c r="AB27" s="52"/>
      <c r="AC27" s="53"/>
      <c r="AD27" s="42"/>
      <c r="AE27" s="5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</row>
    <row r="28" customFormat="false" ht="34.3" hidden="false" customHeight="true" outlineLevel="0" collapsed="false">
      <c r="A28" s="37"/>
      <c r="B28" s="37"/>
      <c r="C28" s="27"/>
      <c r="D28" s="37"/>
      <c r="E28" s="37"/>
      <c r="F28" s="40"/>
      <c r="G28" s="31" t="s">
        <v>29</v>
      </c>
      <c r="H28" s="55" t="s">
        <v>45</v>
      </c>
      <c r="I28" s="55"/>
      <c r="J28" s="55"/>
      <c r="K28" s="32"/>
      <c r="L28" s="33" t="s">
        <v>46</v>
      </c>
      <c r="M28" s="34"/>
      <c r="N28" s="56"/>
      <c r="O28" s="33" t="s">
        <v>47</v>
      </c>
      <c r="P28" s="57"/>
      <c r="Q28" s="56"/>
      <c r="R28" s="33" t="s">
        <v>48</v>
      </c>
      <c r="S28" s="57"/>
      <c r="T28" s="55" t="s">
        <v>49</v>
      </c>
      <c r="U28" s="55"/>
      <c r="V28" s="55"/>
      <c r="W28" s="35"/>
      <c r="X28" s="33" t="s">
        <v>50</v>
      </c>
      <c r="Y28" s="58"/>
      <c r="Z28" s="35"/>
      <c r="AA28" s="33"/>
      <c r="AB28" s="58"/>
      <c r="AC28" s="32"/>
      <c r="AD28" s="33"/>
      <c r="AE28" s="3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</row>
    <row r="29" customFormat="false" ht="34.3" hidden="false" customHeight="true" outlineLevel="0" collapsed="false">
      <c r="A29" s="37"/>
      <c r="B29" s="37"/>
      <c r="C29" s="27"/>
      <c r="D29" s="37"/>
      <c r="E29" s="37"/>
      <c r="F29" s="40"/>
      <c r="G29" s="31" t="s">
        <v>39</v>
      </c>
      <c r="H29" s="59" t="n">
        <v>7346.1</v>
      </c>
      <c r="I29" s="60" t="s">
        <v>41</v>
      </c>
      <c r="J29" s="61" t="n">
        <v>840.5</v>
      </c>
      <c r="K29" s="41" t="n">
        <v>6.3773</v>
      </c>
      <c r="L29" s="63" t="s">
        <v>41</v>
      </c>
      <c r="M29" s="43" t="n">
        <v>6.256</v>
      </c>
      <c r="N29" s="41" t="n">
        <v>1.787</v>
      </c>
      <c r="O29" s="63" t="s">
        <v>41</v>
      </c>
      <c r="P29" s="43" t="n">
        <v>0.6625</v>
      </c>
      <c r="Q29" s="41" t="n">
        <v>113.2</v>
      </c>
      <c r="R29" s="63" t="s">
        <v>41</v>
      </c>
      <c r="S29" s="43" t="n">
        <v>5.415</v>
      </c>
      <c r="T29" s="98" t="s">
        <v>42</v>
      </c>
      <c r="U29" s="64"/>
      <c r="V29" s="61"/>
      <c r="W29" s="41" t="s">
        <v>71</v>
      </c>
      <c r="X29" s="63"/>
      <c r="Y29" s="43"/>
      <c r="Z29" s="51"/>
      <c r="AA29" s="42"/>
      <c r="AB29" s="52"/>
      <c r="AC29" s="53"/>
      <c r="AD29" s="42"/>
      <c r="AE29" s="5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</row>
    <row r="30" customFormat="false" ht="34.3" hidden="false" customHeight="true" outlineLevel="0" collapsed="false">
      <c r="A30" s="65"/>
      <c r="B30" s="65"/>
      <c r="C30" s="66"/>
      <c r="D30" s="65"/>
      <c r="E30" s="65"/>
      <c r="F30" s="67"/>
      <c r="G30" s="31" t="s">
        <v>44</v>
      </c>
      <c r="H30" s="49" t="str">
        <f aca="false">ROUND(H29*81/1000,2)&amp;" ppb"</f>
        <v>595.03 ppb</v>
      </c>
      <c r="I30" s="44" t="s">
        <v>41</v>
      </c>
      <c r="J30" s="50" t="str">
        <f aca="false">ROUND(J29*81/1000,2)&amp;" ppb"</f>
        <v>68.08 ppb</v>
      </c>
      <c r="K30" s="68"/>
      <c r="L30" s="63"/>
      <c r="M30" s="69"/>
      <c r="N30" s="45"/>
      <c r="O30" s="42"/>
      <c r="P30" s="47"/>
      <c r="Q30" s="49" t="str">
        <f aca="false">ROUND(Q29*246/1000,2)&amp;" ppb"</f>
        <v>27.85 ppb</v>
      </c>
      <c r="R30" s="44" t="s">
        <v>41</v>
      </c>
      <c r="S30" s="50" t="str">
        <f aca="false">ROUND(S29*246/1000,2)&amp;" ppb"</f>
        <v>1.33 ppb</v>
      </c>
      <c r="T30" s="41"/>
      <c r="U30" s="63"/>
      <c r="V30" s="43"/>
      <c r="W30" s="51"/>
      <c r="X30" s="42"/>
      <c r="Y30" s="52"/>
      <c r="Z30" s="51"/>
      <c r="AA30" s="42"/>
      <c r="AB30" s="52"/>
      <c r="AC30" s="53"/>
      <c r="AD30" s="42"/>
      <c r="AE30" s="5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</row>
    <row r="31" customFormat="false" ht="38.6" hidden="false" customHeight="true" outlineLevel="0" collapsed="false">
      <c r="A31" s="70" t="s">
        <v>72</v>
      </c>
      <c r="B31" s="71"/>
      <c r="C31" s="72" t="s">
        <v>73</v>
      </c>
      <c r="D31" s="73" t="n">
        <v>14.554</v>
      </c>
      <c r="E31" s="74" t="s">
        <v>74</v>
      </c>
      <c r="F31" s="75" t="n">
        <v>44790</v>
      </c>
      <c r="G31" s="76" t="s">
        <v>29</v>
      </c>
      <c r="H31" s="32"/>
      <c r="I31" s="33" t="s">
        <v>30</v>
      </c>
      <c r="J31" s="34"/>
      <c r="K31" s="32"/>
      <c r="L31" s="33" t="s">
        <v>31</v>
      </c>
      <c r="M31" s="34"/>
      <c r="N31" s="32"/>
      <c r="O31" s="33" t="s">
        <v>32</v>
      </c>
      <c r="P31" s="34"/>
      <c r="Q31" s="32"/>
      <c r="R31" s="33" t="s">
        <v>33</v>
      </c>
      <c r="S31" s="34"/>
      <c r="T31" s="35"/>
      <c r="U31" s="33" t="s">
        <v>34</v>
      </c>
      <c r="V31" s="34"/>
      <c r="W31" s="32"/>
      <c r="X31" s="33" t="s">
        <v>35</v>
      </c>
      <c r="Y31" s="34"/>
      <c r="Z31" s="32"/>
      <c r="AA31" s="33" t="s">
        <v>36</v>
      </c>
      <c r="AB31" s="34"/>
      <c r="AC31" s="36" t="s">
        <v>37</v>
      </c>
      <c r="AD31" s="36"/>
      <c r="AE31" s="36"/>
    </row>
    <row r="32" customFormat="false" ht="38.6" hidden="false" customHeight="true" outlineLevel="0" collapsed="false">
      <c r="A32" s="77" t="s">
        <v>75</v>
      </c>
      <c r="B32" s="77"/>
      <c r="C32" s="77"/>
      <c r="D32" s="77"/>
      <c r="E32" s="77"/>
      <c r="F32" s="78" t="n">
        <v>44805</v>
      </c>
      <c r="G32" s="76" t="s">
        <v>39</v>
      </c>
      <c r="H32" s="82" t="s">
        <v>76</v>
      </c>
      <c r="I32" s="80"/>
      <c r="J32" s="81"/>
      <c r="K32" s="79" t="n">
        <v>322.2</v>
      </c>
      <c r="L32" s="80" t="s">
        <v>41</v>
      </c>
      <c r="M32" s="81" t="n">
        <v>187.6</v>
      </c>
      <c r="N32" s="79" t="n">
        <v>5.87</v>
      </c>
      <c r="O32" s="80" t="s">
        <v>41</v>
      </c>
      <c r="P32" s="81" t="n">
        <v>3.66</v>
      </c>
      <c r="Q32" s="82" t="s">
        <v>77</v>
      </c>
      <c r="R32" s="80"/>
      <c r="S32" s="81"/>
      <c r="T32" s="82" t="s">
        <v>78</v>
      </c>
      <c r="U32" s="80"/>
      <c r="V32" s="81"/>
      <c r="W32" s="79" t="n">
        <v>7.7881</v>
      </c>
      <c r="X32" s="93" t="s">
        <v>41</v>
      </c>
      <c r="Y32" s="81" t="n">
        <v>5.123</v>
      </c>
      <c r="Z32" s="82" t="s">
        <v>79</v>
      </c>
      <c r="AA32" s="80"/>
      <c r="AB32" s="81"/>
      <c r="AC32" s="84"/>
      <c r="AD32" s="84"/>
      <c r="AE32" s="84"/>
    </row>
    <row r="33" customFormat="false" ht="45.65" hidden="false" customHeight="true" outlineLevel="0" collapsed="false">
      <c r="A33" s="77"/>
      <c r="B33" s="85"/>
      <c r="C33" s="77"/>
      <c r="D33" s="77"/>
      <c r="E33" s="77"/>
      <c r="F33" s="78"/>
      <c r="G33" s="76" t="s">
        <v>59</v>
      </c>
      <c r="H33" s="86" t="str">
        <f aca="false">"&lt;"&amp;ROUND(RIGHT(H32,LEN(H32)-1)*81/1000,2)&amp;" ppb"</f>
        <v>&lt;0.21 ppb</v>
      </c>
      <c r="I33" s="80"/>
      <c r="J33" s="87"/>
      <c r="K33" s="86" t="str">
        <f aca="false">ROUND(K32*81/1000,2)&amp;" ppb"</f>
        <v>26.1 ppb</v>
      </c>
      <c r="L33" s="80" t="s">
        <v>41</v>
      </c>
      <c r="M33" s="87" t="str">
        <f aca="false">ROUND(M32*81/1000,2)&amp;" ppb"</f>
        <v>15.2 ppb</v>
      </c>
      <c r="N33" s="86" t="str">
        <f aca="false">ROUND(N32*1760/1000,2)&amp;" ppb"</f>
        <v>10.33 ppb</v>
      </c>
      <c r="O33" s="80" t="s">
        <v>41</v>
      </c>
      <c r="P33" s="87" t="str">
        <f aca="false">ROUND(P32*1760/1000,2)&amp;" ppb"</f>
        <v>6.44 ppb</v>
      </c>
      <c r="Q33" s="86" t="str">
        <f aca="false">"&lt;"&amp;ROUND(RIGHT(Q32,LEN(Q32)-1)*246/1000,2)&amp;" ppb"</f>
        <v>&lt;5.28 ppb</v>
      </c>
      <c r="R33" s="80"/>
      <c r="S33" s="89"/>
      <c r="T33" s="86" t="str">
        <f aca="false">"&lt;"&amp;ROUND(RIGHT(T32,LEN(T32)-1)*32300/1000000,2)&amp;" ppm"</f>
        <v>&lt;2.45 ppm</v>
      </c>
      <c r="U33" s="80"/>
      <c r="V33" s="89"/>
      <c r="W33" s="88"/>
      <c r="X33" s="80"/>
      <c r="Y33" s="89"/>
      <c r="Z33" s="88"/>
      <c r="AA33" s="80"/>
      <c r="AB33" s="89"/>
      <c r="AC33" s="90"/>
      <c r="AD33" s="80"/>
      <c r="AE33" s="91"/>
    </row>
    <row r="34" customFormat="false" ht="38.6" hidden="false" customHeight="true" outlineLevel="0" collapsed="false">
      <c r="A34" s="77"/>
      <c r="B34" s="85"/>
      <c r="C34" s="77"/>
      <c r="D34" s="77"/>
      <c r="E34" s="77"/>
      <c r="F34" s="78"/>
      <c r="G34" s="76" t="s">
        <v>29</v>
      </c>
      <c r="H34" s="55" t="s">
        <v>45</v>
      </c>
      <c r="I34" s="55"/>
      <c r="J34" s="55"/>
      <c r="K34" s="32"/>
      <c r="L34" s="33" t="s">
        <v>46</v>
      </c>
      <c r="M34" s="34"/>
      <c r="N34" s="56"/>
      <c r="O34" s="33" t="s">
        <v>60</v>
      </c>
      <c r="P34" s="57"/>
      <c r="Q34" s="56"/>
      <c r="R34" s="33" t="s">
        <v>48</v>
      </c>
      <c r="S34" s="57"/>
      <c r="T34" s="35"/>
      <c r="U34" s="33" t="s">
        <v>49</v>
      </c>
      <c r="V34" s="58"/>
      <c r="W34" s="35"/>
      <c r="X34" s="33" t="s">
        <v>50</v>
      </c>
      <c r="Y34" s="58"/>
      <c r="Z34" s="35"/>
      <c r="AA34" s="33"/>
      <c r="AB34" s="58"/>
      <c r="AC34" s="32"/>
      <c r="AD34" s="33"/>
      <c r="AE34" s="34"/>
    </row>
    <row r="35" customFormat="false" ht="38.6" hidden="false" customHeight="true" outlineLevel="0" collapsed="false">
      <c r="A35" s="92"/>
      <c r="B35" s="77"/>
      <c r="C35" s="77"/>
      <c r="D35" s="77"/>
      <c r="E35" s="77"/>
      <c r="F35" s="78"/>
      <c r="G35" s="76" t="s">
        <v>39</v>
      </c>
      <c r="H35" s="79" t="n">
        <v>57731</v>
      </c>
      <c r="I35" s="93" t="s">
        <v>41</v>
      </c>
      <c r="J35" s="81" t="n">
        <v>17900</v>
      </c>
      <c r="K35" s="82" t="s">
        <v>80</v>
      </c>
      <c r="L35" s="83"/>
      <c r="M35" s="81"/>
      <c r="N35" s="82" t="s">
        <v>81</v>
      </c>
      <c r="O35" s="83"/>
      <c r="P35" s="81"/>
      <c r="Q35" s="82" t="s">
        <v>82</v>
      </c>
      <c r="R35" s="83"/>
      <c r="S35" s="81"/>
      <c r="T35" s="82" t="s">
        <v>83</v>
      </c>
      <c r="U35" s="80"/>
      <c r="V35" s="81"/>
      <c r="W35" s="79" t="n">
        <v>5.7154</v>
      </c>
      <c r="X35" s="80" t="s">
        <v>41</v>
      </c>
      <c r="Y35" s="81" t="n">
        <v>4.304</v>
      </c>
      <c r="Z35" s="90"/>
      <c r="AA35" s="90"/>
      <c r="AB35" s="90"/>
      <c r="AC35" s="88"/>
      <c r="AD35" s="80"/>
      <c r="AE35" s="81"/>
    </row>
    <row r="36" customFormat="false" ht="38.6" hidden="false" customHeight="true" outlineLevel="0" collapsed="false">
      <c r="A36" s="94"/>
      <c r="B36" s="94"/>
      <c r="C36" s="95"/>
      <c r="D36" s="95"/>
      <c r="E36" s="95"/>
      <c r="F36" s="96"/>
      <c r="G36" s="76" t="s">
        <v>59</v>
      </c>
      <c r="H36" s="86" t="str">
        <f aca="false">ROUND(H35*81/1000000,2)&amp;" ppm"</f>
        <v>4.68 ppm</v>
      </c>
      <c r="I36" s="80" t="s">
        <v>41</v>
      </c>
      <c r="J36" s="87" t="str">
        <f aca="false">ROUND(J35*81/1000000,2)&amp;" ppm"</f>
        <v>1.45 ppm</v>
      </c>
      <c r="K36" s="88"/>
      <c r="L36" s="83"/>
      <c r="M36" s="89"/>
      <c r="N36" s="79"/>
      <c r="O36" s="80"/>
      <c r="P36" s="81"/>
      <c r="Q36" s="86" t="str">
        <f aca="false">"&lt;"&amp;ROUND(RIGHT(Q35,LEN(Q35)-1)*246/1000,2)&amp;" ppb"</f>
        <v>&lt;9.42 ppb</v>
      </c>
      <c r="R36" s="80"/>
      <c r="S36" s="89"/>
      <c r="T36" s="88"/>
      <c r="U36" s="89"/>
      <c r="V36" s="89"/>
      <c r="W36" s="79"/>
      <c r="X36" s="80"/>
      <c r="Y36" s="89"/>
      <c r="Z36" s="90"/>
      <c r="AA36" s="89"/>
      <c r="AB36" s="89"/>
      <c r="AC36" s="88"/>
      <c r="AD36" s="80"/>
      <c r="AE36" s="89"/>
    </row>
    <row r="37" customFormat="false" ht="52.2" hidden="false" customHeight="true" outlineLevel="0" collapsed="false">
      <c r="A37" s="25" t="s">
        <v>84</v>
      </c>
      <c r="B37" s="99" t="s">
        <v>85</v>
      </c>
      <c r="C37" s="27" t="s">
        <v>86</v>
      </c>
      <c r="D37" s="28" t="n">
        <v>13.748</v>
      </c>
      <c r="E37" s="29" t="n">
        <v>230411</v>
      </c>
      <c r="F37" s="30" t="n">
        <v>45027</v>
      </c>
      <c r="G37" s="31" t="s">
        <v>29</v>
      </c>
      <c r="H37" s="32"/>
      <c r="I37" s="33" t="s">
        <v>30</v>
      </c>
      <c r="J37" s="34"/>
      <c r="K37" s="32"/>
      <c r="L37" s="33" t="s">
        <v>31</v>
      </c>
      <c r="M37" s="34"/>
      <c r="N37" s="32"/>
      <c r="O37" s="33" t="s">
        <v>32</v>
      </c>
      <c r="P37" s="34"/>
      <c r="Q37" s="32"/>
      <c r="R37" s="33" t="s">
        <v>33</v>
      </c>
      <c r="S37" s="34"/>
      <c r="T37" s="35"/>
      <c r="U37" s="33" t="s">
        <v>34</v>
      </c>
      <c r="V37" s="34"/>
      <c r="W37" s="32"/>
      <c r="X37" s="33" t="s">
        <v>35</v>
      </c>
      <c r="Y37" s="34"/>
      <c r="Z37" s="32"/>
      <c r="AA37" s="33" t="s">
        <v>36</v>
      </c>
      <c r="AB37" s="34"/>
      <c r="AC37" s="36" t="s">
        <v>37</v>
      </c>
      <c r="AD37" s="36"/>
      <c r="AE37" s="36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</row>
    <row r="38" customFormat="false" ht="33.95" hidden="false" customHeight="true" outlineLevel="0" collapsed="false">
      <c r="A38" s="37" t="s">
        <v>87</v>
      </c>
      <c r="B38" s="37"/>
      <c r="C38" s="38"/>
      <c r="D38" s="39"/>
      <c r="E38" s="39"/>
      <c r="F38" s="40" t="n">
        <v>45041</v>
      </c>
      <c r="G38" s="31" t="s">
        <v>39</v>
      </c>
      <c r="H38" s="41" t="s">
        <v>88</v>
      </c>
      <c r="I38" s="42"/>
      <c r="J38" s="43"/>
      <c r="K38" s="41" t="n">
        <v>267.1</v>
      </c>
      <c r="L38" s="44" t="s">
        <v>41</v>
      </c>
      <c r="M38" s="43" t="n">
        <v>305.7</v>
      </c>
      <c r="N38" s="41" t="n">
        <v>7.949</v>
      </c>
      <c r="O38" s="44" t="s">
        <v>41</v>
      </c>
      <c r="P38" s="43" t="n">
        <v>4.664</v>
      </c>
      <c r="Q38" s="41" t="s">
        <v>89</v>
      </c>
      <c r="R38" s="42"/>
      <c r="S38" s="43"/>
      <c r="T38" s="41" t="n">
        <v>85.361</v>
      </c>
      <c r="U38" s="44" t="s">
        <v>41</v>
      </c>
      <c r="V38" s="43" t="n">
        <v>111.4</v>
      </c>
      <c r="W38" s="41" t="s">
        <v>90</v>
      </c>
      <c r="X38" s="63"/>
      <c r="Y38" s="43"/>
      <c r="Z38" s="41" t="s">
        <v>91</v>
      </c>
      <c r="AA38" s="63"/>
      <c r="AB38" s="43"/>
      <c r="AC38" s="48"/>
      <c r="AD38" s="48"/>
      <c r="AE38" s="48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</row>
    <row r="39" customFormat="false" ht="41.45" hidden="false" customHeight="true" outlineLevel="0" collapsed="false">
      <c r="A39" s="37"/>
      <c r="B39" s="37"/>
      <c r="C39" s="37"/>
      <c r="D39" s="37"/>
      <c r="E39" s="37"/>
      <c r="F39" s="40"/>
      <c r="G39" s="31" t="s">
        <v>44</v>
      </c>
      <c r="H39" s="49" t="str">
        <f aca="false">"&lt;"&amp;ROUND(RIGHT(H38,LEN(H38)-1)*81/1000,2)&amp;" ppb"</f>
        <v>&lt;0.36 ppb</v>
      </c>
      <c r="I39" s="42"/>
      <c r="J39" s="50"/>
      <c r="K39" s="49" t="str">
        <f aca="false">ROUND(K38*81/1000,2)&amp;" ppb"</f>
        <v>21.64 ppb</v>
      </c>
      <c r="L39" s="44" t="s">
        <v>41</v>
      </c>
      <c r="M39" s="50" t="str">
        <f aca="false">ROUND(M38*81/1000,2)&amp;" ppb"</f>
        <v>24.76 ppb</v>
      </c>
      <c r="N39" s="49" t="str">
        <f aca="false">ROUND(N38*1760/1000,2)&amp;" ppb"</f>
        <v>13.99 ppb</v>
      </c>
      <c r="O39" s="44" t="s">
        <v>41</v>
      </c>
      <c r="P39" s="50" t="str">
        <f aca="false">ROUND(P38*1760/1000,2)&amp;" ppb"</f>
        <v>8.21 ppb</v>
      </c>
      <c r="Q39" s="49" t="str">
        <f aca="false">"&lt;"&amp;ROUND(RIGHT(Q38,LEN(Q38)-1)*246/1000,2)&amp;" ppb"</f>
        <v>&lt;4.15 ppb</v>
      </c>
      <c r="R39" s="42"/>
      <c r="S39" s="50"/>
      <c r="T39" s="49" t="str">
        <f aca="false">ROUND(T38*32300/1000,2)&amp;" ppb"</f>
        <v>2757.16 ppb</v>
      </c>
      <c r="U39" s="44" t="s">
        <v>41</v>
      </c>
      <c r="V39" s="50" t="str">
        <f aca="false">ROUND(V38*32300/1000,2)&amp;" ppb"</f>
        <v>3598.22 ppb</v>
      </c>
      <c r="W39" s="51"/>
      <c r="X39" s="42"/>
      <c r="Y39" s="52"/>
      <c r="Z39" s="51"/>
      <c r="AA39" s="42"/>
      <c r="AB39" s="52"/>
      <c r="AC39" s="53"/>
      <c r="AD39" s="42"/>
      <c r="AE39" s="54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</row>
    <row r="40" customFormat="false" ht="34.3" hidden="false" customHeight="true" outlineLevel="0" collapsed="false">
      <c r="A40" s="37"/>
      <c r="B40" s="37"/>
      <c r="C40" s="27"/>
      <c r="D40" s="37"/>
      <c r="E40" s="37"/>
      <c r="F40" s="40"/>
      <c r="G40" s="31" t="s">
        <v>29</v>
      </c>
      <c r="H40" s="55" t="s">
        <v>45</v>
      </c>
      <c r="I40" s="55"/>
      <c r="J40" s="55"/>
      <c r="K40" s="32"/>
      <c r="L40" s="33" t="s">
        <v>46</v>
      </c>
      <c r="M40" s="34"/>
      <c r="N40" s="56"/>
      <c r="O40" s="33" t="s">
        <v>47</v>
      </c>
      <c r="P40" s="57"/>
      <c r="Q40" s="56"/>
      <c r="R40" s="33" t="s">
        <v>48</v>
      </c>
      <c r="S40" s="57"/>
      <c r="T40" s="55"/>
      <c r="U40" s="55"/>
      <c r="V40" s="55"/>
      <c r="W40" s="35"/>
      <c r="X40" s="33"/>
      <c r="Y40" s="58"/>
      <c r="Z40" s="35"/>
      <c r="AA40" s="33"/>
      <c r="AB40" s="58"/>
      <c r="AC40" s="32"/>
      <c r="AD40" s="33"/>
      <c r="AE40" s="34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</row>
    <row r="41" customFormat="false" ht="34.3" hidden="false" customHeight="true" outlineLevel="0" collapsed="false">
      <c r="A41" s="37"/>
      <c r="B41" s="37"/>
      <c r="C41" s="27"/>
      <c r="D41" s="37"/>
      <c r="E41" s="37"/>
      <c r="F41" s="40"/>
      <c r="G41" s="31" t="s">
        <v>39</v>
      </c>
      <c r="H41" s="59" t="n">
        <v>90958</v>
      </c>
      <c r="I41" s="60" t="s">
        <v>41</v>
      </c>
      <c r="J41" s="61" t="n">
        <v>75010</v>
      </c>
      <c r="K41" s="41" t="s">
        <v>92</v>
      </c>
      <c r="L41" s="63"/>
      <c r="M41" s="43"/>
      <c r="N41" s="41" t="s">
        <v>93</v>
      </c>
      <c r="O41" s="63"/>
      <c r="P41" s="43"/>
      <c r="Q41" s="41" t="s">
        <v>94</v>
      </c>
      <c r="R41" s="63"/>
      <c r="S41" s="43"/>
      <c r="T41" s="59"/>
      <c r="U41" s="64"/>
      <c r="V41" s="61"/>
      <c r="W41" s="41"/>
      <c r="X41" s="63"/>
      <c r="Y41" s="43"/>
      <c r="Z41" s="51"/>
      <c r="AA41" s="42"/>
      <c r="AB41" s="52"/>
      <c r="AC41" s="53"/>
      <c r="AD41" s="42"/>
      <c r="AE41" s="54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</row>
    <row r="42" customFormat="false" ht="34.3" hidden="false" customHeight="true" outlineLevel="0" collapsed="false">
      <c r="A42" s="65"/>
      <c r="B42" s="65"/>
      <c r="C42" s="66"/>
      <c r="D42" s="65"/>
      <c r="E42" s="65"/>
      <c r="F42" s="67"/>
      <c r="G42" s="31" t="s">
        <v>44</v>
      </c>
      <c r="H42" s="49" t="str">
        <f aca="false">ROUND(H41*81/1000000,2)&amp;" ppm"</f>
        <v>7.37 ppm</v>
      </c>
      <c r="I42" s="44" t="s">
        <v>41</v>
      </c>
      <c r="J42" s="50" t="str">
        <f aca="false">ROUND(J41*81/1000000,2)&amp;" ppm"</f>
        <v>6.08 ppm</v>
      </c>
      <c r="K42" s="68"/>
      <c r="L42" s="63"/>
      <c r="M42" s="69"/>
      <c r="N42" s="45"/>
      <c r="O42" s="42"/>
      <c r="P42" s="47"/>
      <c r="Q42" s="49" t="str">
        <f aca="false">"&lt;"&amp;ROUND(RIGHT(Q41,LEN(Q41)-1)*246/1000,2)&amp;" ppb"</f>
        <v>&lt;6.7 ppb</v>
      </c>
      <c r="R42" s="42"/>
      <c r="S42" s="50"/>
      <c r="T42" s="41"/>
      <c r="U42" s="63"/>
      <c r="V42" s="43"/>
      <c r="W42" s="51"/>
      <c r="X42" s="42"/>
      <c r="Y42" s="52"/>
      <c r="Z42" s="51"/>
      <c r="AA42" s="42"/>
      <c r="AB42" s="52"/>
      <c r="AC42" s="53"/>
      <c r="AD42" s="42"/>
      <c r="AE42" s="54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</row>
    <row r="43" customFormat="false" ht="38.6" hidden="false" customHeight="true" outlineLevel="0" collapsed="false">
      <c r="A43" s="70" t="s">
        <v>95</v>
      </c>
      <c r="B43" s="100" t="s">
        <v>85</v>
      </c>
      <c r="C43" s="72" t="s">
        <v>96</v>
      </c>
      <c r="D43" s="73" t="n">
        <v>13.846</v>
      </c>
      <c r="E43" s="74" t="n">
        <v>230425</v>
      </c>
      <c r="F43" s="75" t="n">
        <v>45041</v>
      </c>
      <c r="G43" s="76" t="s">
        <v>29</v>
      </c>
      <c r="H43" s="32"/>
      <c r="I43" s="33" t="s">
        <v>30</v>
      </c>
      <c r="J43" s="34"/>
      <c r="K43" s="32"/>
      <c r="L43" s="33" t="s">
        <v>31</v>
      </c>
      <c r="M43" s="34"/>
      <c r="N43" s="32"/>
      <c r="O43" s="33" t="s">
        <v>32</v>
      </c>
      <c r="P43" s="34"/>
      <c r="Q43" s="32"/>
      <c r="R43" s="33" t="s">
        <v>33</v>
      </c>
      <c r="S43" s="34"/>
      <c r="T43" s="35"/>
      <c r="U43" s="33" t="s">
        <v>34</v>
      </c>
      <c r="V43" s="34"/>
      <c r="W43" s="32"/>
      <c r="X43" s="33" t="s">
        <v>35</v>
      </c>
      <c r="Y43" s="34"/>
      <c r="Z43" s="32"/>
      <c r="AA43" s="33" t="s">
        <v>36</v>
      </c>
      <c r="AB43" s="34"/>
      <c r="AC43" s="36" t="s">
        <v>37</v>
      </c>
      <c r="AD43" s="36"/>
      <c r="AE43" s="36"/>
    </row>
    <row r="44" customFormat="false" ht="38.6" hidden="false" customHeight="true" outlineLevel="0" collapsed="false">
      <c r="A44" s="77" t="s">
        <v>97</v>
      </c>
      <c r="B44" s="77"/>
      <c r="C44" s="77"/>
      <c r="D44" s="77"/>
      <c r="E44" s="77"/>
      <c r="F44" s="78" t="n">
        <v>45055</v>
      </c>
      <c r="G44" s="76" t="s">
        <v>39</v>
      </c>
      <c r="H44" s="82" t="s">
        <v>98</v>
      </c>
      <c r="I44" s="80"/>
      <c r="J44" s="81"/>
      <c r="K44" s="79" t="n">
        <v>308.2</v>
      </c>
      <c r="L44" s="80" t="s">
        <v>41</v>
      </c>
      <c r="M44" s="81" t="n">
        <v>405.4</v>
      </c>
      <c r="N44" s="79" t="n">
        <v>7.657</v>
      </c>
      <c r="O44" s="80" t="s">
        <v>41</v>
      </c>
      <c r="P44" s="81" t="n">
        <v>10.19</v>
      </c>
      <c r="Q44" s="82" t="s">
        <v>99</v>
      </c>
      <c r="R44" s="80"/>
      <c r="S44" s="81"/>
      <c r="T44" s="82" t="s">
        <v>100</v>
      </c>
      <c r="U44" s="80"/>
      <c r="V44" s="81"/>
      <c r="W44" s="82" t="s">
        <v>101</v>
      </c>
      <c r="X44" s="83"/>
      <c r="Y44" s="81"/>
      <c r="Z44" s="82" t="s">
        <v>102</v>
      </c>
      <c r="AA44" s="80"/>
      <c r="AB44" s="81"/>
      <c r="AC44" s="84"/>
      <c r="AD44" s="84"/>
      <c r="AE44" s="84"/>
    </row>
    <row r="45" customFormat="false" ht="45.65" hidden="false" customHeight="true" outlineLevel="0" collapsed="false">
      <c r="A45" s="77"/>
      <c r="B45" s="85"/>
      <c r="C45" s="77"/>
      <c r="D45" s="77"/>
      <c r="E45" s="77"/>
      <c r="F45" s="78"/>
      <c r="G45" s="76" t="s">
        <v>59</v>
      </c>
      <c r="H45" s="86" t="str">
        <f aca="false">"&lt;"&amp;ROUND(RIGHT(H44,LEN(H44)-1)*81/1000,2)&amp;" ppb"</f>
        <v>&lt;0.96 ppb</v>
      </c>
      <c r="I45" s="80"/>
      <c r="J45" s="87"/>
      <c r="K45" s="86" t="str">
        <f aca="false">ROUND(K44*81/1000,2)&amp;" ppb"</f>
        <v>24.96 ppb</v>
      </c>
      <c r="L45" s="80" t="s">
        <v>41</v>
      </c>
      <c r="M45" s="87" t="str">
        <f aca="false">ROUND(M44*81/1000,2)&amp;" ppb"</f>
        <v>32.84 ppb</v>
      </c>
      <c r="N45" s="86" t="str">
        <f aca="false">ROUND(N44*1760/1000,2)&amp;" ppb"</f>
        <v>13.48 ppb</v>
      </c>
      <c r="O45" s="80" t="s">
        <v>41</v>
      </c>
      <c r="P45" s="87" t="str">
        <f aca="false">ROUND(P44*1760/1000,2)&amp;" ppb"</f>
        <v>17.93 ppb</v>
      </c>
      <c r="Q45" s="86" t="str">
        <f aca="false">"&lt;"&amp;ROUND(RIGHT(Q44,LEN(Q44)-1)*246/1000,2)&amp;" ppb"</f>
        <v>&lt;11.26 ppb</v>
      </c>
      <c r="R45" s="80"/>
      <c r="S45" s="89"/>
      <c r="T45" s="86" t="str">
        <f aca="false">"&lt;"&amp;ROUND(RIGHT(T44,LEN(T44)-1)*32300/1000000,2)&amp;" ppm"</f>
        <v>&lt;9.37 ppm</v>
      </c>
      <c r="U45" s="80"/>
      <c r="V45" s="89"/>
      <c r="W45" s="88"/>
      <c r="X45" s="80"/>
      <c r="Y45" s="89"/>
      <c r="Z45" s="88"/>
      <c r="AA45" s="80"/>
      <c r="AB45" s="89"/>
      <c r="AC45" s="90"/>
      <c r="AD45" s="80"/>
      <c r="AE45" s="91"/>
    </row>
    <row r="46" customFormat="false" ht="38.6" hidden="false" customHeight="true" outlineLevel="0" collapsed="false">
      <c r="A46" s="77"/>
      <c r="B46" s="85"/>
      <c r="C46" s="77"/>
      <c r="D46" s="77"/>
      <c r="E46" s="77"/>
      <c r="F46" s="78"/>
      <c r="G46" s="76" t="s">
        <v>29</v>
      </c>
      <c r="H46" s="55" t="s">
        <v>45</v>
      </c>
      <c r="I46" s="55"/>
      <c r="J46" s="55"/>
      <c r="K46" s="32"/>
      <c r="L46" s="33" t="s">
        <v>46</v>
      </c>
      <c r="M46" s="34"/>
      <c r="N46" s="56"/>
      <c r="O46" s="33" t="s">
        <v>60</v>
      </c>
      <c r="P46" s="57"/>
      <c r="Q46" s="56"/>
      <c r="R46" s="33" t="s">
        <v>48</v>
      </c>
      <c r="S46" s="57"/>
      <c r="T46" s="35"/>
      <c r="U46" s="33"/>
      <c r="V46" s="58"/>
      <c r="W46" s="35"/>
      <c r="X46" s="33"/>
      <c r="Y46" s="58"/>
      <c r="Z46" s="35"/>
      <c r="AA46" s="33"/>
      <c r="AB46" s="58"/>
      <c r="AC46" s="32"/>
      <c r="AD46" s="33"/>
      <c r="AE46" s="34"/>
    </row>
    <row r="47" customFormat="false" ht="38.6" hidden="false" customHeight="true" outlineLevel="0" collapsed="false">
      <c r="A47" s="92"/>
      <c r="B47" s="77"/>
      <c r="C47" s="77"/>
      <c r="D47" s="77"/>
      <c r="E47" s="77"/>
      <c r="F47" s="78"/>
      <c r="G47" s="76" t="s">
        <v>39</v>
      </c>
      <c r="H47" s="82" t="s">
        <v>103</v>
      </c>
      <c r="I47" s="83"/>
      <c r="J47" s="81"/>
      <c r="K47" s="82" t="s">
        <v>104</v>
      </c>
      <c r="L47" s="83"/>
      <c r="M47" s="81"/>
      <c r="N47" s="82" t="s">
        <v>105</v>
      </c>
      <c r="O47" s="83"/>
      <c r="P47" s="81"/>
      <c r="Q47" s="82" t="s">
        <v>106</v>
      </c>
      <c r="R47" s="83"/>
      <c r="S47" s="81"/>
      <c r="T47" s="79"/>
      <c r="U47" s="80"/>
      <c r="V47" s="81"/>
      <c r="W47" s="79"/>
      <c r="X47" s="80"/>
      <c r="Y47" s="81"/>
      <c r="Z47" s="90"/>
      <c r="AA47" s="90"/>
      <c r="AB47" s="90"/>
      <c r="AC47" s="88"/>
      <c r="AD47" s="80"/>
      <c r="AE47" s="81"/>
    </row>
    <row r="48" customFormat="false" ht="38.6" hidden="false" customHeight="true" outlineLevel="0" collapsed="false">
      <c r="A48" s="94"/>
      <c r="B48" s="94"/>
      <c r="C48" s="95"/>
      <c r="D48" s="95"/>
      <c r="E48" s="95"/>
      <c r="F48" s="96"/>
      <c r="G48" s="76" t="s">
        <v>59</v>
      </c>
      <c r="H48" s="86" t="str">
        <f aca="false">"&lt;"&amp;ROUND(RIGHT(H47,LEN(H47)-1)*81/1000000,2)&amp;" ppm"</f>
        <v>&lt;1.77 ppm</v>
      </c>
      <c r="I48" s="80"/>
      <c r="J48" s="87"/>
      <c r="K48" s="88"/>
      <c r="L48" s="83"/>
      <c r="M48" s="89"/>
      <c r="N48" s="79"/>
      <c r="O48" s="80"/>
      <c r="P48" s="81"/>
      <c r="Q48" s="86" t="str">
        <f aca="false">"&lt;"&amp;ROUND(RIGHT(Q47,LEN(Q47)-1)*246/1000,2)&amp;" ppb"</f>
        <v>&lt;18.91 ppb</v>
      </c>
      <c r="R48" s="80"/>
      <c r="S48" s="89"/>
      <c r="T48" s="88"/>
      <c r="U48" s="89"/>
      <c r="V48" s="89"/>
      <c r="W48" s="79"/>
      <c r="X48" s="80"/>
      <c r="Y48" s="89"/>
      <c r="Z48" s="90"/>
      <c r="AA48" s="89"/>
      <c r="AB48" s="89"/>
      <c r="AC48" s="88"/>
      <c r="AD48" s="80"/>
      <c r="AE48" s="89"/>
    </row>
    <row r="49" customFormat="false" ht="52.2" hidden="false" customHeight="true" outlineLevel="0" collapsed="false">
      <c r="A49" s="25" t="s">
        <v>107</v>
      </c>
      <c r="B49" s="99" t="s">
        <v>85</v>
      </c>
      <c r="C49" s="27" t="s">
        <v>108</v>
      </c>
      <c r="D49" s="28" t="n">
        <v>12.026</v>
      </c>
      <c r="E49" s="29" t="n">
        <v>230512</v>
      </c>
      <c r="F49" s="30" t="n">
        <v>45058</v>
      </c>
      <c r="G49" s="31" t="s">
        <v>29</v>
      </c>
      <c r="H49" s="32"/>
      <c r="I49" s="33" t="s">
        <v>30</v>
      </c>
      <c r="J49" s="34"/>
      <c r="K49" s="32"/>
      <c r="L49" s="33" t="s">
        <v>31</v>
      </c>
      <c r="M49" s="34"/>
      <c r="N49" s="32"/>
      <c r="O49" s="33" t="s">
        <v>32</v>
      </c>
      <c r="P49" s="34"/>
      <c r="Q49" s="32"/>
      <c r="R49" s="33" t="s">
        <v>33</v>
      </c>
      <c r="S49" s="34"/>
      <c r="T49" s="35"/>
      <c r="U49" s="33" t="s">
        <v>34</v>
      </c>
      <c r="V49" s="34"/>
      <c r="W49" s="32"/>
      <c r="X49" s="33" t="s">
        <v>35</v>
      </c>
      <c r="Y49" s="34"/>
      <c r="Z49" s="32"/>
      <c r="AA49" s="33" t="s">
        <v>36</v>
      </c>
      <c r="AB49" s="34"/>
      <c r="AC49" s="36" t="s">
        <v>37</v>
      </c>
      <c r="AD49" s="36"/>
      <c r="AE49" s="36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</row>
    <row r="50" customFormat="false" ht="33.95" hidden="false" customHeight="true" outlineLevel="0" collapsed="false">
      <c r="A50" s="37" t="s">
        <v>109</v>
      </c>
      <c r="B50" s="37"/>
      <c r="C50" s="38"/>
      <c r="D50" s="39"/>
      <c r="E50" s="39"/>
      <c r="F50" s="40" t="n">
        <v>45070</v>
      </c>
      <c r="G50" s="31" t="s">
        <v>39</v>
      </c>
      <c r="H50" s="41" t="s">
        <v>110</v>
      </c>
      <c r="I50" s="42"/>
      <c r="J50" s="43"/>
      <c r="K50" s="41" t="s">
        <v>111</v>
      </c>
      <c r="L50" s="42"/>
      <c r="M50" s="43"/>
      <c r="N50" s="41" t="s">
        <v>112</v>
      </c>
      <c r="O50" s="42"/>
      <c r="P50" s="43"/>
      <c r="Q50" s="41" t="s">
        <v>113</v>
      </c>
      <c r="R50" s="42"/>
      <c r="S50" s="43"/>
      <c r="T50" s="41" t="s">
        <v>114</v>
      </c>
      <c r="U50" s="42"/>
      <c r="V50" s="43"/>
      <c r="W50" s="41" t="n">
        <v>12.658</v>
      </c>
      <c r="X50" s="63" t="s">
        <v>41</v>
      </c>
      <c r="Y50" s="43" t="n">
        <v>15.87</v>
      </c>
      <c r="Z50" s="41" t="s">
        <v>115</v>
      </c>
      <c r="AA50" s="63"/>
      <c r="AB50" s="43"/>
      <c r="AC50" s="48"/>
      <c r="AD50" s="48"/>
      <c r="AE50" s="48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</row>
    <row r="51" customFormat="false" ht="41.45" hidden="false" customHeight="true" outlineLevel="0" collapsed="false">
      <c r="A51" s="37"/>
      <c r="B51" s="37"/>
      <c r="C51" s="37"/>
      <c r="D51" s="37"/>
      <c r="E51" s="37"/>
      <c r="F51" s="40"/>
      <c r="G51" s="31" t="s">
        <v>44</v>
      </c>
      <c r="H51" s="49" t="str">
        <f aca="false">"&lt;"&amp;ROUND(RIGHT(H50,LEN(H50)-1)*81/1000,2)&amp;" ppb"</f>
        <v>&lt;1.02 ppb</v>
      </c>
      <c r="I51" s="42"/>
      <c r="J51" s="50"/>
      <c r="K51" s="49" t="str">
        <f aca="false">"&lt;"&amp;ROUND(RIGHT(K50,LEN(K50)-1)*81/1000,2)&amp;" ppb"</f>
        <v>&lt;41.86 ppb</v>
      </c>
      <c r="L51" s="42"/>
      <c r="M51" s="50"/>
      <c r="N51" s="49" t="str">
        <f aca="false">"&lt;"&amp;ROUND(RIGHT(N50,LEN(N50)-1)*1760/1000,2)&amp;" ppb"</f>
        <v>&lt;38.63 ppb</v>
      </c>
      <c r="O51" s="42"/>
      <c r="P51" s="101" t="s">
        <v>116</v>
      </c>
      <c r="Q51" s="49" t="str">
        <f aca="false">"&lt;"&amp;ROUND(RIGHT(Q50,LEN(Q50)-1)*246/1000,2)&amp;" ppb"</f>
        <v>&lt;7.01 ppb</v>
      </c>
      <c r="R51" s="42"/>
      <c r="S51" s="52"/>
      <c r="T51" s="49" t="str">
        <f aca="false">"&lt;"&amp;ROUND(RIGHT(T50,LEN(T50)-1)*32300/1000000,2)&amp;" ppm"</f>
        <v>&lt;10.88 ppm</v>
      </c>
      <c r="U51" s="42"/>
      <c r="V51" s="52"/>
      <c r="W51" s="51"/>
      <c r="X51" s="42"/>
      <c r="Y51" s="52"/>
      <c r="Z51" s="51"/>
      <c r="AA51" s="42"/>
      <c r="AB51" s="52"/>
      <c r="AC51" s="53"/>
      <c r="AD51" s="42"/>
      <c r="AE51" s="54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</row>
    <row r="52" customFormat="false" ht="34.3" hidden="false" customHeight="true" outlineLevel="0" collapsed="false">
      <c r="A52" s="37"/>
      <c r="B52" s="37"/>
      <c r="C52" s="27"/>
      <c r="D52" s="37"/>
      <c r="E52" s="37"/>
      <c r="F52" s="40"/>
      <c r="G52" s="31" t="s">
        <v>29</v>
      </c>
      <c r="H52" s="55" t="s">
        <v>45</v>
      </c>
      <c r="I52" s="55"/>
      <c r="J52" s="55"/>
      <c r="K52" s="32"/>
      <c r="L52" s="33" t="s">
        <v>46</v>
      </c>
      <c r="M52" s="34"/>
      <c r="N52" s="56"/>
      <c r="O52" s="33" t="s">
        <v>47</v>
      </c>
      <c r="P52" s="57"/>
      <c r="Q52" s="56"/>
      <c r="R52" s="33" t="s">
        <v>48</v>
      </c>
      <c r="S52" s="57"/>
      <c r="T52" s="55"/>
      <c r="U52" s="55"/>
      <c r="V52" s="55"/>
      <c r="W52" s="35"/>
      <c r="X52" s="33"/>
      <c r="Y52" s="58"/>
      <c r="Z52" s="35"/>
      <c r="AA52" s="33"/>
      <c r="AB52" s="58"/>
      <c r="AC52" s="32"/>
      <c r="AD52" s="33"/>
      <c r="AE52" s="34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</row>
    <row r="53" customFormat="false" ht="34.3" hidden="false" customHeight="true" outlineLevel="0" collapsed="false">
      <c r="A53" s="37"/>
      <c r="B53" s="37"/>
      <c r="C53" s="27"/>
      <c r="D53" s="37"/>
      <c r="E53" s="37"/>
      <c r="F53" s="40"/>
      <c r="G53" s="31" t="s">
        <v>39</v>
      </c>
      <c r="H53" s="59" t="n">
        <v>29123</v>
      </c>
      <c r="I53" s="60" t="s">
        <v>41</v>
      </c>
      <c r="J53" s="61" t="n">
        <v>22150</v>
      </c>
      <c r="K53" s="41" t="s">
        <v>117</v>
      </c>
      <c r="L53" s="63"/>
      <c r="M53" s="43"/>
      <c r="N53" s="41" t="s">
        <v>118</v>
      </c>
      <c r="O53" s="63"/>
      <c r="P53" s="43"/>
      <c r="Q53" s="41" t="s">
        <v>119</v>
      </c>
      <c r="R53" s="63"/>
      <c r="S53" s="43"/>
      <c r="T53" s="59"/>
      <c r="U53" s="64"/>
      <c r="V53" s="61"/>
      <c r="W53" s="41"/>
      <c r="X53" s="63"/>
      <c r="Y53" s="43"/>
      <c r="Z53" s="51"/>
      <c r="AA53" s="42"/>
      <c r="AB53" s="52"/>
      <c r="AC53" s="53"/>
      <c r="AD53" s="42"/>
      <c r="AE53" s="54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</row>
    <row r="54" customFormat="false" ht="34.3" hidden="false" customHeight="true" outlineLevel="0" collapsed="false">
      <c r="A54" s="65"/>
      <c r="B54" s="65"/>
      <c r="C54" s="66"/>
      <c r="D54" s="65"/>
      <c r="E54" s="65"/>
      <c r="F54" s="67"/>
      <c r="G54" s="31" t="s">
        <v>44</v>
      </c>
      <c r="H54" s="49" t="str">
        <f aca="false">ROUND(H53*81/1000000,2)&amp;" ppm"</f>
        <v>2.36 ppm</v>
      </c>
      <c r="I54" s="44" t="s">
        <v>41</v>
      </c>
      <c r="J54" s="50" t="str">
        <f aca="false">ROUND(J53*81/1000000,2)&amp;" ppm"</f>
        <v>1.79 ppm</v>
      </c>
      <c r="K54" s="68"/>
      <c r="L54" s="63"/>
      <c r="M54" s="69"/>
      <c r="N54" s="45"/>
      <c r="O54" s="42"/>
      <c r="P54" s="47"/>
      <c r="Q54" s="49" t="str">
        <f aca="false">"&lt;"&amp;ROUND(RIGHT(Q53,LEN(Q53)-1)*246/1000,2)&amp;" ppb"</f>
        <v>&lt;29.2 ppb</v>
      </c>
      <c r="R54" s="42"/>
      <c r="S54" s="52"/>
      <c r="T54" s="41"/>
      <c r="U54" s="63"/>
      <c r="V54" s="43"/>
      <c r="W54" s="51"/>
      <c r="X54" s="42"/>
      <c r="Y54" s="52"/>
      <c r="Z54" s="51"/>
      <c r="AA54" s="42"/>
      <c r="AB54" s="52"/>
      <c r="AC54" s="53"/>
      <c r="AD54" s="42"/>
      <c r="AE54" s="54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</row>
    <row r="55" customFormat="false" ht="38.6" hidden="false" customHeight="true" outlineLevel="0" collapsed="false">
      <c r="A55" s="70" t="s">
        <v>120</v>
      </c>
      <c r="B55" s="100" t="s">
        <v>85</v>
      </c>
      <c r="C55" s="72" t="s">
        <v>121</v>
      </c>
      <c r="D55" s="73" t="n">
        <v>12.777</v>
      </c>
      <c r="E55" s="74" t="s">
        <v>122</v>
      </c>
      <c r="F55" s="75" t="n">
        <v>45266</v>
      </c>
      <c r="G55" s="76" t="s">
        <v>29</v>
      </c>
      <c r="H55" s="32"/>
      <c r="I55" s="33" t="s">
        <v>30</v>
      </c>
      <c r="J55" s="34"/>
      <c r="K55" s="32"/>
      <c r="L55" s="33" t="s">
        <v>31</v>
      </c>
      <c r="M55" s="34"/>
      <c r="N55" s="32"/>
      <c r="O55" s="33" t="s">
        <v>32</v>
      </c>
      <c r="P55" s="34"/>
      <c r="Q55" s="32"/>
      <c r="R55" s="33" t="s">
        <v>33</v>
      </c>
      <c r="S55" s="34"/>
      <c r="T55" s="35"/>
      <c r="U55" s="33" t="s">
        <v>34</v>
      </c>
      <c r="V55" s="34"/>
      <c r="W55" s="32"/>
      <c r="X55" s="33" t="s">
        <v>35</v>
      </c>
      <c r="Y55" s="34"/>
      <c r="Z55" s="32"/>
      <c r="AA55" s="33" t="s">
        <v>36</v>
      </c>
      <c r="AB55" s="34"/>
      <c r="AC55" s="36" t="s">
        <v>37</v>
      </c>
      <c r="AD55" s="36"/>
      <c r="AE55" s="36"/>
    </row>
    <row r="56" customFormat="false" ht="38.6" hidden="false" customHeight="true" outlineLevel="0" collapsed="false">
      <c r="A56" s="77" t="s">
        <v>123</v>
      </c>
      <c r="B56" s="77" t="s">
        <v>124</v>
      </c>
      <c r="C56" s="77"/>
      <c r="D56" s="77"/>
      <c r="E56" s="77"/>
      <c r="F56" s="78" t="n">
        <v>45279</v>
      </c>
      <c r="G56" s="76" t="s">
        <v>39</v>
      </c>
      <c r="H56" s="82" t="s">
        <v>93</v>
      </c>
      <c r="I56" s="80"/>
      <c r="J56" s="81"/>
      <c r="K56" s="82" t="s">
        <v>125</v>
      </c>
      <c r="L56" s="80"/>
      <c r="M56" s="81"/>
      <c r="N56" s="82" t="s">
        <v>126</v>
      </c>
      <c r="O56" s="80"/>
      <c r="P56" s="81"/>
      <c r="Q56" s="82" t="s">
        <v>127</v>
      </c>
      <c r="R56" s="80"/>
      <c r="S56" s="81"/>
      <c r="T56" s="79" t="n">
        <v>166.44</v>
      </c>
      <c r="U56" s="80" t="s">
        <v>41</v>
      </c>
      <c r="V56" s="81" t="n">
        <v>298.6</v>
      </c>
      <c r="W56" s="82" t="s">
        <v>128</v>
      </c>
      <c r="X56" s="83"/>
      <c r="Y56" s="81"/>
      <c r="Z56" s="82" t="s">
        <v>129</v>
      </c>
      <c r="AA56" s="80"/>
      <c r="AB56" s="81"/>
      <c r="AC56" s="84"/>
      <c r="AD56" s="84"/>
      <c r="AE56" s="84"/>
    </row>
    <row r="57" customFormat="false" ht="45.65" hidden="false" customHeight="true" outlineLevel="0" collapsed="false">
      <c r="A57" s="77"/>
      <c r="B57" s="77" t="s">
        <v>130</v>
      </c>
      <c r="C57" s="77"/>
      <c r="D57" s="77"/>
      <c r="E57" s="77"/>
      <c r="F57" s="78"/>
      <c r="G57" s="76" t="s">
        <v>59</v>
      </c>
      <c r="H57" s="86" t="str">
        <f aca="false">"&lt;"&amp;ROUND(RIGHT(H56,LEN(H56)-1)*81/1000,2)&amp;" ppb"</f>
        <v>&lt;0.58 ppb</v>
      </c>
      <c r="I57" s="80"/>
      <c r="J57" s="87"/>
      <c r="K57" s="86" t="str">
        <f aca="false">"&lt;"&amp;ROUND(RIGHT(K56,LEN(K56)-1)*81/1000,2)&amp;" ppb"</f>
        <v>&lt;48.74 ppb</v>
      </c>
      <c r="L57" s="80"/>
      <c r="M57" s="87"/>
      <c r="N57" s="86" t="str">
        <f aca="false">"&lt;"&amp;ROUND(RIGHT(N56,LEN(N56)-1)*1760/1000,2)&amp;" ppb"</f>
        <v>&lt;17.78 ppb</v>
      </c>
      <c r="O57" s="80"/>
      <c r="P57" s="102" t="s">
        <v>116</v>
      </c>
      <c r="Q57" s="86" t="str">
        <f aca="false">"&lt;"&amp;ROUND(RIGHT(Q56,LEN(Q56)-1)*246/1000,2)&amp;" ppb"</f>
        <v>&lt;5.05 ppb</v>
      </c>
      <c r="R57" s="80"/>
      <c r="S57" s="89"/>
      <c r="T57" s="86" t="str">
        <f aca="false">ROUND(T56*32300/1000000,2)&amp;" ppm"</f>
        <v>5.38 ppm</v>
      </c>
      <c r="U57" s="80" t="s">
        <v>41</v>
      </c>
      <c r="V57" s="87" t="str">
        <f aca="false">ROUND(V56*32300/1000000,2)&amp;" ppm"</f>
        <v>9.64 ppm</v>
      </c>
      <c r="W57" s="88"/>
      <c r="X57" s="80"/>
      <c r="Y57" s="89"/>
      <c r="Z57" s="88"/>
      <c r="AA57" s="80"/>
      <c r="AB57" s="89"/>
      <c r="AC57" s="90"/>
      <c r="AD57" s="80"/>
      <c r="AE57" s="91"/>
    </row>
    <row r="58" customFormat="false" ht="38.6" hidden="false" customHeight="true" outlineLevel="0" collapsed="false">
      <c r="A58" s="77"/>
      <c r="B58" s="77"/>
      <c r="C58" s="77"/>
      <c r="D58" s="77"/>
      <c r="E58" s="77"/>
      <c r="F58" s="78"/>
      <c r="G58" s="76" t="s">
        <v>29</v>
      </c>
      <c r="H58" s="55" t="s">
        <v>45</v>
      </c>
      <c r="I58" s="55"/>
      <c r="J58" s="55"/>
      <c r="K58" s="32"/>
      <c r="L58" s="33" t="s">
        <v>46</v>
      </c>
      <c r="M58" s="34"/>
      <c r="N58" s="56"/>
      <c r="O58" s="33" t="s">
        <v>60</v>
      </c>
      <c r="P58" s="57"/>
      <c r="Q58" s="56"/>
      <c r="R58" s="33" t="s">
        <v>48</v>
      </c>
      <c r="S58" s="57"/>
      <c r="T58" s="35"/>
      <c r="U58" s="33"/>
      <c r="V58" s="58"/>
      <c r="W58" s="35"/>
      <c r="X58" s="33"/>
      <c r="Y58" s="58"/>
      <c r="Z58" s="35"/>
      <c r="AA58" s="33"/>
      <c r="AB58" s="58"/>
      <c r="AC58" s="32"/>
      <c r="AD58" s="33"/>
      <c r="AE58" s="34"/>
    </row>
    <row r="59" customFormat="false" ht="38.6" hidden="false" customHeight="true" outlineLevel="0" collapsed="false">
      <c r="A59" s="92"/>
      <c r="B59" s="77"/>
      <c r="C59" s="77"/>
      <c r="D59" s="77"/>
      <c r="E59" s="77"/>
      <c r="F59" s="78"/>
      <c r="G59" s="76" t="s">
        <v>39</v>
      </c>
      <c r="H59" s="82" t="s">
        <v>131</v>
      </c>
      <c r="I59" s="83"/>
      <c r="J59" s="81"/>
      <c r="K59" s="79" t="n">
        <v>167.5</v>
      </c>
      <c r="L59" s="93" t="s">
        <v>41</v>
      </c>
      <c r="M59" s="81" t="n">
        <v>119.8</v>
      </c>
      <c r="N59" s="82" t="s">
        <v>132</v>
      </c>
      <c r="O59" s="83"/>
      <c r="P59" s="81"/>
      <c r="Q59" s="82" t="s">
        <v>133</v>
      </c>
      <c r="R59" s="83"/>
      <c r="S59" s="81"/>
      <c r="T59" s="79"/>
      <c r="U59" s="80"/>
      <c r="V59" s="81"/>
      <c r="W59" s="79"/>
      <c r="X59" s="80"/>
      <c r="Y59" s="81"/>
      <c r="Z59" s="90"/>
      <c r="AA59" s="90"/>
      <c r="AB59" s="90"/>
      <c r="AC59" s="88"/>
      <c r="AD59" s="80"/>
      <c r="AE59" s="81"/>
    </row>
    <row r="60" customFormat="false" ht="38.6" hidden="false" customHeight="true" outlineLevel="0" collapsed="false">
      <c r="A60" s="94"/>
      <c r="B60" s="94"/>
      <c r="C60" s="95"/>
      <c r="D60" s="95"/>
      <c r="E60" s="95"/>
      <c r="F60" s="96"/>
      <c r="G60" s="76" t="s">
        <v>59</v>
      </c>
      <c r="H60" s="86" t="str">
        <f aca="false">"&lt;"&amp;ROUND(RIGHT(H59,LEN(H59)-1)*81/1000000,2)&amp;" ppm"</f>
        <v>&lt;1.26 ppm</v>
      </c>
      <c r="I60" s="80"/>
      <c r="J60" s="87"/>
      <c r="K60" s="88"/>
      <c r="L60" s="83"/>
      <c r="M60" s="89"/>
      <c r="N60" s="79"/>
      <c r="O60" s="80"/>
      <c r="P60" s="81"/>
      <c r="Q60" s="86" t="str">
        <f aca="false">"&lt;"&amp;ROUND(RIGHT(Q59,LEN(Q59)-1)*246/1000,2)&amp;" ppb"</f>
        <v>&lt;42.21 ppb</v>
      </c>
      <c r="R60" s="80"/>
      <c r="S60" s="89"/>
      <c r="T60" s="88"/>
      <c r="U60" s="89"/>
      <c r="V60" s="89"/>
      <c r="W60" s="79"/>
      <c r="X60" s="80"/>
      <c r="Y60" s="89"/>
      <c r="Z60" s="90"/>
      <c r="AA60" s="89"/>
      <c r="AB60" s="89"/>
      <c r="AC60" s="88"/>
      <c r="AD60" s="80"/>
      <c r="AE60" s="89"/>
    </row>
    <row r="61" customFormat="false" ht="38.6" hidden="false" customHeight="true" outlineLevel="0" collapsed="false">
      <c r="A61" s="103" t="s">
        <v>134</v>
      </c>
      <c r="B61" s="104" t="s">
        <v>85</v>
      </c>
      <c r="C61" s="105" t="s">
        <v>135</v>
      </c>
      <c r="D61" s="28" t="n">
        <v>9.104</v>
      </c>
      <c r="E61" s="29" t="n">
        <v>231219</v>
      </c>
      <c r="F61" s="30" t="n">
        <v>45279</v>
      </c>
      <c r="G61" s="31" t="s">
        <v>29</v>
      </c>
      <c r="H61" s="32"/>
      <c r="I61" s="33" t="s">
        <v>30</v>
      </c>
      <c r="J61" s="34"/>
      <c r="K61" s="32"/>
      <c r="L61" s="33" t="s">
        <v>31</v>
      </c>
      <c r="M61" s="34"/>
      <c r="N61" s="32"/>
      <c r="O61" s="33" t="s">
        <v>32</v>
      </c>
      <c r="P61" s="34"/>
      <c r="Q61" s="32"/>
      <c r="R61" s="33" t="s">
        <v>33</v>
      </c>
      <c r="S61" s="34"/>
      <c r="T61" s="35"/>
      <c r="U61" s="33" t="s">
        <v>34</v>
      </c>
      <c r="V61" s="34"/>
      <c r="W61" s="32"/>
      <c r="X61" s="33" t="s">
        <v>35</v>
      </c>
      <c r="Y61" s="34"/>
      <c r="Z61" s="32"/>
      <c r="AA61" s="33" t="s">
        <v>36</v>
      </c>
      <c r="AB61" s="34"/>
      <c r="AC61" s="36" t="s">
        <v>37</v>
      </c>
      <c r="AD61" s="36"/>
      <c r="AE61" s="36"/>
    </row>
    <row r="62" customFormat="false" ht="38.6" hidden="false" customHeight="true" outlineLevel="0" collapsed="false">
      <c r="A62" s="37" t="s">
        <v>136</v>
      </c>
      <c r="B62" s="37" t="s">
        <v>137</v>
      </c>
      <c r="C62" s="37"/>
      <c r="D62" s="37"/>
      <c r="E62" s="37"/>
      <c r="F62" s="40" t="n">
        <v>45288</v>
      </c>
      <c r="G62" s="31" t="s">
        <v>39</v>
      </c>
      <c r="H62" s="41" t="n">
        <v>1530</v>
      </c>
      <c r="I62" s="44" t="s">
        <v>41</v>
      </c>
      <c r="J62" s="43" t="n">
        <v>36.2</v>
      </c>
      <c r="K62" s="41" t="n">
        <v>15460</v>
      </c>
      <c r="L62" s="44" t="s">
        <v>41</v>
      </c>
      <c r="M62" s="43" t="n">
        <v>732.8</v>
      </c>
      <c r="N62" s="41" t="n">
        <v>299.9</v>
      </c>
      <c r="O62" s="44" t="s">
        <v>41</v>
      </c>
      <c r="P62" s="43" t="n">
        <v>8.451</v>
      </c>
      <c r="Q62" s="41" t="n">
        <v>810.8</v>
      </c>
      <c r="R62" s="44" t="s">
        <v>41</v>
      </c>
      <c r="S62" s="43" t="n">
        <v>26.67</v>
      </c>
      <c r="T62" s="41" t="n">
        <v>835.2</v>
      </c>
      <c r="U62" s="44" t="s">
        <v>41</v>
      </c>
      <c r="V62" s="43" t="n">
        <v>76</v>
      </c>
      <c r="W62" s="41" t="s">
        <v>138</v>
      </c>
      <c r="X62" s="63"/>
      <c r="Y62" s="43"/>
      <c r="Z62" s="41" t="s">
        <v>139</v>
      </c>
      <c r="AA62" s="42"/>
      <c r="AB62" s="43"/>
      <c r="AC62" s="48"/>
      <c r="AD62" s="48"/>
      <c r="AE62" s="48"/>
    </row>
    <row r="63" customFormat="false" ht="45.65" hidden="false" customHeight="true" outlineLevel="0" collapsed="false">
      <c r="A63" s="37"/>
      <c r="B63" s="106"/>
      <c r="C63" s="37"/>
      <c r="D63" s="37"/>
      <c r="E63" s="37"/>
      <c r="F63" s="40"/>
      <c r="G63" s="31" t="s">
        <v>59</v>
      </c>
      <c r="H63" s="49" t="str">
        <f aca="false">ROUND(H62*81/1000,2)&amp;" ppb"</f>
        <v>123.93 ppb</v>
      </c>
      <c r="I63" s="44" t="s">
        <v>41</v>
      </c>
      <c r="J63" s="50" t="str">
        <f aca="false">ROUND(J62*81/1000,2)&amp;" ppb"</f>
        <v>2.93 ppb</v>
      </c>
      <c r="K63" s="49" t="str">
        <f aca="false">ROUND(K62*81/1000,2)&amp;" ppb"</f>
        <v>1252.26 ppb</v>
      </c>
      <c r="L63" s="44" t="s">
        <v>41</v>
      </c>
      <c r="M63" s="50" t="str">
        <f aca="false">ROUND(M62*81/1000,2)&amp;" ppb"</f>
        <v>59.36 ppb</v>
      </c>
      <c r="N63" s="49" t="str">
        <f aca="false">ROUND(N62*1760/1000,2)&amp;" ppb"</f>
        <v>527.82 ppb</v>
      </c>
      <c r="O63" s="44" t="s">
        <v>41</v>
      </c>
      <c r="P63" s="50" t="str">
        <f aca="false">ROUND(P62*1760/1000,2)&amp;" ppb"</f>
        <v>14.87 ppb</v>
      </c>
      <c r="Q63" s="49" t="str">
        <f aca="false">ROUND(Q62*246/1000,2)&amp;" ppb"</f>
        <v>199.46 ppb</v>
      </c>
      <c r="R63" s="44" t="s">
        <v>41</v>
      </c>
      <c r="S63" s="50" t="str">
        <f aca="false">ROUND(S62*246/1000,2)&amp;" ppb"</f>
        <v>6.56 ppb</v>
      </c>
      <c r="T63" s="49" t="str">
        <f aca="false">ROUND(T62*32300/1000000,2)&amp;" ppm"</f>
        <v>26.98 ppm</v>
      </c>
      <c r="U63" s="44" t="s">
        <v>41</v>
      </c>
      <c r="V63" s="50" t="str">
        <f aca="false">ROUND(V62*32300/1000000,2)&amp;" ppm"</f>
        <v>2.45 ppm</v>
      </c>
      <c r="W63" s="51"/>
      <c r="X63" s="42"/>
      <c r="Y63" s="52"/>
      <c r="Z63" s="51"/>
      <c r="AA63" s="42"/>
      <c r="AB63" s="52"/>
      <c r="AC63" s="53"/>
      <c r="AD63" s="42"/>
      <c r="AE63" s="54"/>
    </row>
    <row r="64" customFormat="false" ht="38.6" hidden="false" customHeight="true" outlineLevel="0" collapsed="false">
      <c r="A64" s="37"/>
      <c r="B64" s="106"/>
      <c r="C64" s="37"/>
      <c r="D64" s="37"/>
      <c r="E64" s="37"/>
      <c r="F64" s="40"/>
      <c r="G64" s="31" t="s">
        <v>29</v>
      </c>
      <c r="H64" s="55" t="s">
        <v>45</v>
      </c>
      <c r="I64" s="55"/>
      <c r="J64" s="55"/>
      <c r="K64" s="32"/>
      <c r="L64" s="33" t="s">
        <v>46</v>
      </c>
      <c r="M64" s="34"/>
      <c r="N64" s="56"/>
      <c r="O64" s="33" t="s">
        <v>60</v>
      </c>
      <c r="P64" s="57"/>
      <c r="Q64" s="56"/>
      <c r="R64" s="33" t="s">
        <v>48</v>
      </c>
      <c r="S64" s="57"/>
      <c r="T64" s="35"/>
      <c r="U64" s="33"/>
      <c r="V64" s="58"/>
      <c r="W64" s="35"/>
      <c r="X64" s="33"/>
      <c r="Y64" s="58"/>
      <c r="Z64" s="35"/>
      <c r="AA64" s="33"/>
      <c r="AB64" s="58"/>
      <c r="AC64" s="32"/>
      <c r="AD64" s="33"/>
      <c r="AE64" s="34"/>
    </row>
    <row r="65" customFormat="false" ht="38.6" hidden="false" customHeight="true" outlineLevel="0" collapsed="false">
      <c r="A65" s="107"/>
      <c r="B65" s="37"/>
      <c r="C65" s="37"/>
      <c r="D65" s="37"/>
      <c r="E65" s="37"/>
      <c r="F65" s="40"/>
      <c r="G65" s="31" t="s">
        <v>39</v>
      </c>
      <c r="H65" s="41" t="s">
        <v>140</v>
      </c>
      <c r="I65" s="63"/>
      <c r="J65" s="43"/>
      <c r="K65" s="41" t="s">
        <v>141</v>
      </c>
      <c r="L65" s="63"/>
      <c r="M65" s="43"/>
      <c r="N65" s="41" t="n">
        <v>6.8326</v>
      </c>
      <c r="O65" s="63" t="s">
        <v>41</v>
      </c>
      <c r="P65" s="43" t="n">
        <v>3.774</v>
      </c>
      <c r="Q65" s="41" t="n">
        <v>746.5</v>
      </c>
      <c r="R65" s="63" t="s">
        <v>41</v>
      </c>
      <c r="S65" s="43" t="n">
        <v>30.23</v>
      </c>
      <c r="T65" s="41"/>
      <c r="U65" s="42"/>
      <c r="V65" s="43"/>
      <c r="W65" s="41"/>
      <c r="X65" s="42"/>
      <c r="Y65" s="43"/>
      <c r="Z65" s="53"/>
      <c r="AA65" s="53"/>
      <c r="AB65" s="53"/>
      <c r="AC65" s="51"/>
      <c r="AD65" s="42"/>
      <c r="AE65" s="43"/>
    </row>
    <row r="66" customFormat="false" ht="38.6" hidden="false" customHeight="true" outlineLevel="0" collapsed="false">
      <c r="A66" s="108"/>
      <c r="B66" s="108"/>
      <c r="C66" s="65"/>
      <c r="D66" s="65"/>
      <c r="E66" s="65"/>
      <c r="F66" s="67"/>
      <c r="G66" s="31" t="s">
        <v>59</v>
      </c>
      <c r="H66" s="49" t="str">
        <f aca="false">"&lt;"&amp;ROUND(RIGHT(H65,LEN(H65)-1)*81/1000,2)&amp;" ppb"</f>
        <v>&lt;136.73 ppb</v>
      </c>
      <c r="I66" s="42"/>
      <c r="J66" s="50"/>
      <c r="K66" s="51"/>
      <c r="L66" s="63"/>
      <c r="M66" s="52"/>
      <c r="N66" s="41"/>
      <c r="O66" s="42"/>
      <c r="P66" s="43"/>
      <c r="Q66" s="49" t="str">
        <f aca="false">ROUND(Q65*246/1000,2)&amp;" ppb"</f>
        <v>183.64 ppb</v>
      </c>
      <c r="R66" s="44" t="s">
        <v>41</v>
      </c>
      <c r="S66" s="50" t="str">
        <f aca="false">ROUND(S65*246/1000,2)&amp;" ppb"</f>
        <v>7.44 ppb</v>
      </c>
      <c r="T66" s="51"/>
      <c r="U66" s="52"/>
      <c r="V66" s="52"/>
      <c r="W66" s="41"/>
      <c r="X66" s="42"/>
      <c r="Y66" s="52"/>
      <c r="Z66" s="53"/>
      <c r="AA66" s="52"/>
      <c r="AB66" s="52"/>
      <c r="AC66" s="51"/>
      <c r="AD66" s="42"/>
      <c r="AE66" s="52"/>
    </row>
    <row r="67" customFormat="false" ht="38.6" hidden="false" customHeight="true" outlineLevel="0" collapsed="false">
      <c r="A67" s="70" t="s">
        <v>142</v>
      </c>
      <c r="B67" s="100" t="s">
        <v>85</v>
      </c>
      <c r="C67" s="72" t="s">
        <v>143</v>
      </c>
      <c r="D67" s="73" t="n">
        <v>7.909</v>
      </c>
      <c r="E67" s="74" t="n">
        <v>240117</v>
      </c>
      <c r="F67" s="75" t="n">
        <v>45308</v>
      </c>
      <c r="G67" s="76" t="s">
        <v>29</v>
      </c>
      <c r="H67" s="32"/>
      <c r="I67" s="33" t="s">
        <v>30</v>
      </c>
      <c r="J67" s="34"/>
      <c r="K67" s="32"/>
      <c r="L67" s="33" t="s">
        <v>31</v>
      </c>
      <c r="M67" s="34"/>
      <c r="N67" s="32"/>
      <c r="O67" s="33" t="s">
        <v>32</v>
      </c>
      <c r="P67" s="34"/>
      <c r="Q67" s="32"/>
      <c r="R67" s="33" t="s">
        <v>33</v>
      </c>
      <c r="S67" s="34"/>
      <c r="T67" s="35"/>
      <c r="U67" s="33" t="s">
        <v>34</v>
      </c>
      <c r="V67" s="34"/>
      <c r="W67" s="32"/>
      <c r="X67" s="33" t="s">
        <v>35</v>
      </c>
      <c r="Y67" s="34"/>
      <c r="Z67" s="32"/>
      <c r="AA67" s="33" t="s">
        <v>36</v>
      </c>
      <c r="AB67" s="34"/>
      <c r="AC67" s="36" t="s">
        <v>37</v>
      </c>
      <c r="AD67" s="36"/>
      <c r="AE67" s="36"/>
    </row>
    <row r="68" customFormat="false" ht="38.6" hidden="false" customHeight="true" outlineLevel="0" collapsed="false">
      <c r="A68" s="77" t="s">
        <v>144</v>
      </c>
      <c r="B68" s="77" t="s">
        <v>145</v>
      </c>
      <c r="C68" s="77"/>
      <c r="D68" s="77"/>
      <c r="E68" s="77"/>
      <c r="F68" s="78" t="n">
        <v>45316</v>
      </c>
      <c r="G68" s="76" t="s">
        <v>39</v>
      </c>
      <c r="H68" s="79" t="n">
        <v>1439</v>
      </c>
      <c r="I68" s="80" t="s">
        <v>41</v>
      </c>
      <c r="J68" s="81" t="n">
        <v>45.19</v>
      </c>
      <c r="K68" s="79" t="n">
        <v>6641</v>
      </c>
      <c r="L68" s="80" t="s">
        <v>41</v>
      </c>
      <c r="M68" s="81" t="n">
        <v>489</v>
      </c>
      <c r="N68" s="79" t="n">
        <v>129.6</v>
      </c>
      <c r="O68" s="80" t="s">
        <v>41</v>
      </c>
      <c r="P68" s="81" t="n">
        <v>8.456</v>
      </c>
      <c r="Q68" s="79" t="n">
        <v>2296</v>
      </c>
      <c r="R68" s="80" t="s">
        <v>41</v>
      </c>
      <c r="S68" s="81" t="n">
        <v>74.99</v>
      </c>
      <c r="T68" s="79" t="n">
        <v>253.34</v>
      </c>
      <c r="U68" s="80" t="s">
        <v>41</v>
      </c>
      <c r="V68" s="81" t="n">
        <v>97.57</v>
      </c>
      <c r="W68" s="82" t="s">
        <v>146</v>
      </c>
      <c r="X68" s="83"/>
      <c r="Y68" s="81"/>
      <c r="Z68" s="82" t="s">
        <v>147</v>
      </c>
      <c r="AA68" s="80"/>
      <c r="AB68" s="81"/>
      <c r="AC68" s="84"/>
      <c r="AD68" s="84"/>
      <c r="AE68" s="84"/>
    </row>
    <row r="69" customFormat="false" ht="45.65" hidden="false" customHeight="true" outlineLevel="0" collapsed="false">
      <c r="A69" s="77"/>
      <c r="B69" s="85"/>
      <c r="C69" s="77"/>
      <c r="D69" s="77"/>
      <c r="E69" s="77"/>
      <c r="F69" s="78"/>
      <c r="G69" s="76" t="s">
        <v>59</v>
      </c>
      <c r="H69" s="86" t="str">
        <f aca="false">ROUND(H68*81/1000,2)&amp;" ppb"</f>
        <v>116.56 ppb</v>
      </c>
      <c r="I69" s="80" t="s">
        <v>41</v>
      </c>
      <c r="J69" s="87" t="str">
        <f aca="false">ROUND(J68*81/1000,2)&amp;" ppb"</f>
        <v>3.66 ppb</v>
      </c>
      <c r="K69" s="86" t="str">
        <f aca="false">ROUND(K68*81/1000,2)&amp;" ppb"</f>
        <v>537.92 ppb</v>
      </c>
      <c r="L69" s="80" t="s">
        <v>41</v>
      </c>
      <c r="M69" s="87" t="str">
        <f aca="false">ROUND(M68*81/1000,2)&amp;" ppb"</f>
        <v>39.61 ppb</v>
      </c>
      <c r="N69" s="86" t="str">
        <f aca="false">ROUND(N68*1760/1000,2)&amp;" ppb"</f>
        <v>228.1 ppb</v>
      </c>
      <c r="O69" s="80" t="s">
        <v>41</v>
      </c>
      <c r="P69" s="87" t="str">
        <f aca="false">ROUND(P68*1760/1000,2)&amp;" ppb"</f>
        <v>14.88 ppb</v>
      </c>
      <c r="Q69" s="86" t="str">
        <f aca="false">ROUND(Q68*246/1000,2)&amp;" ppb"</f>
        <v>564.82 ppb</v>
      </c>
      <c r="R69" s="80" t="s">
        <v>41</v>
      </c>
      <c r="S69" s="87" t="str">
        <f aca="false">ROUND(S68*246/1000,2)&amp;" ppb"</f>
        <v>18.45 ppb</v>
      </c>
      <c r="T69" s="86" t="str">
        <f aca="false">ROUND(T68*32300/1000000,2)&amp;" ppm"</f>
        <v>8.18 ppm</v>
      </c>
      <c r="U69" s="80" t="s">
        <v>41</v>
      </c>
      <c r="V69" s="87" t="str">
        <f aca="false">ROUND(V68*32300/1000000,2)&amp;" ppm"</f>
        <v>3.15 ppm</v>
      </c>
      <c r="W69" s="88"/>
      <c r="X69" s="80"/>
      <c r="Y69" s="89"/>
      <c r="Z69" s="88"/>
      <c r="AA69" s="80"/>
      <c r="AB69" s="89"/>
      <c r="AC69" s="90"/>
      <c r="AD69" s="80"/>
      <c r="AE69" s="91"/>
    </row>
    <row r="70" customFormat="false" ht="38.6" hidden="false" customHeight="true" outlineLevel="0" collapsed="false">
      <c r="A70" s="77"/>
      <c r="B70" s="85"/>
      <c r="C70" s="77"/>
      <c r="D70" s="77"/>
      <c r="E70" s="77"/>
      <c r="F70" s="78"/>
      <c r="G70" s="76" t="s">
        <v>29</v>
      </c>
      <c r="H70" s="55" t="s">
        <v>45</v>
      </c>
      <c r="I70" s="55"/>
      <c r="J70" s="55"/>
      <c r="K70" s="32"/>
      <c r="L70" s="33" t="s">
        <v>46</v>
      </c>
      <c r="M70" s="34"/>
      <c r="N70" s="56"/>
      <c r="O70" s="33" t="s">
        <v>60</v>
      </c>
      <c r="P70" s="57"/>
      <c r="Q70" s="56"/>
      <c r="R70" s="33" t="s">
        <v>48</v>
      </c>
      <c r="S70" s="57"/>
      <c r="T70" s="35"/>
      <c r="U70" s="33"/>
      <c r="V70" s="58"/>
      <c r="W70" s="35"/>
      <c r="X70" s="33"/>
      <c r="Y70" s="58"/>
      <c r="Z70" s="35"/>
      <c r="AA70" s="33"/>
      <c r="AB70" s="58"/>
      <c r="AC70" s="32"/>
      <c r="AD70" s="33"/>
      <c r="AE70" s="34"/>
    </row>
    <row r="71" customFormat="false" ht="38.6" hidden="false" customHeight="true" outlineLevel="0" collapsed="false">
      <c r="A71" s="92"/>
      <c r="B71" s="77"/>
      <c r="C71" s="77"/>
      <c r="D71" s="77"/>
      <c r="E71" s="77"/>
      <c r="F71" s="78"/>
      <c r="G71" s="76" t="s">
        <v>39</v>
      </c>
      <c r="H71" s="82" t="s">
        <v>148</v>
      </c>
      <c r="I71" s="83"/>
      <c r="J71" s="81"/>
      <c r="K71" s="79" t="n">
        <v>104.7</v>
      </c>
      <c r="L71" s="93" t="s">
        <v>41</v>
      </c>
      <c r="M71" s="81" t="n">
        <v>70.47</v>
      </c>
      <c r="N71" s="79" t="n">
        <v>12.258</v>
      </c>
      <c r="O71" s="93" t="s">
        <v>41</v>
      </c>
      <c r="P71" s="81" t="n">
        <v>8.934</v>
      </c>
      <c r="Q71" s="79" t="n">
        <v>2253</v>
      </c>
      <c r="R71" s="93" t="s">
        <v>41</v>
      </c>
      <c r="S71" s="81" t="n">
        <v>83.65</v>
      </c>
      <c r="T71" s="79"/>
      <c r="U71" s="80"/>
      <c r="V71" s="81"/>
      <c r="W71" s="79"/>
      <c r="X71" s="80"/>
      <c r="Y71" s="81"/>
      <c r="Z71" s="90"/>
      <c r="AA71" s="90"/>
      <c r="AB71" s="90"/>
      <c r="AC71" s="88"/>
      <c r="AD71" s="80"/>
      <c r="AE71" s="81"/>
    </row>
    <row r="72" customFormat="false" ht="38.6" hidden="false" customHeight="true" outlineLevel="0" collapsed="false">
      <c r="A72" s="94"/>
      <c r="B72" s="94"/>
      <c r="C72" s="95"/>
      <c r="D72" s="95"/>
      <c r="E72" s="95"/>
      <c r="F72" s="96"/>
      <c r="G72" s="76" t="s">
        <v>59</v>
      </c>
      <c r="H72" s="86" t="str">
        <f aca="false">"&lt;"&amp;ROUND(RIGHT(H71,LEN(H71)-1)*81/1000,2)&amp;" ppb"</f>
        <v>&lt;736.13 ppb</v>
      </c>
      <c r="I72" s="80"/>
      <c r="J72" s="87"/>
      <c r="K72" s="88"/>
      <c r="L72" s="83"/>
      <c r="M72" s="89"/>
      <c r="N72" s="79"/>
      <c r="O72" s="80"/>
      <c r="P72" s="81"/>
      <c r="Q72" s="86" t="str">
        <f aca="false">ROUND(Q71*246/1000,2)&amp;" ppb"</f>
        <v>554.24 ppb</v>
      </c>
      <c r="R72" s="80" t="s">
        <v>41</v>
      </c>
      <c r="S72" s="87" t="str">
        <f aca="false">ROUND(S71*246/1000,2)&amp;" ppb"</f>
        <v>20.58 ppb</v>
      </c>
      <c r="T72" s="88"/>
      <c r="U72" s="89"/>
      <c r="V72" s="89"/>
      <c r="W72" s="79"/>
      <c r="X72" s="80"/>
      <c r="Y72" s="89"/>
      <c r="Z72" s="90"/>
      <c r="AA72" s="89"/>
      <c r="AB72" s="89"/>
      <c r="AC72" s="88"/>
      <c r="AD72" s="80"/>
      <c r="AE72" s="89"/>
    </row>
    <row r="73" customFormat="false" ht="38.6" hidden="false" customHeight="true" outlineLevel="0" collapsed="false">
      <c r="A73" s="103" t="s">
        <v>149</v>
      </c>
      <c r="B73" s="104" t="s">
        <v>85</v>
      </c>
      <c r="C73" s="109" t="s">
        <v>150</v>
      </c>
      <c r="D73" s="28" t="n">
        <v>6.944</v>
      </c>
      <c r="E73" s="110" t="n">
        <v>241009</v>
      </c>
      <c r="F73" s="30" t="n">
        <v>45574</v>
      </c>
      <c r="G73" s="31" t="s">
        <v>29</v>
      </c>
      <c r="H73" s="32"/>
      <c r="I73" s="33" t="s">
        <v>30</v>
      </c>
      <c r="J73" s="34"/>
      <c r="K73" s="32"/>
      <c r="L73" s="33" t="s">
        <v>31</v>
      </c>
      <c r="M73" s="34"/>
      <c r="N73" s="32"/>
      <c r="O73" s="33" t="s">
        <v>32</v>
      </c>
      <c r="P73" s="34"/>
      <c r="Q73" s="32"/>
      <c r="R73" s="33" t="s">
        <v>33</v>
      </c>
      <c r="S73" s="34"/>
      <c r="T73" s="35"/>
      <c r="U73" s="33" t="s">
        <v>34</v>
      </c>
      <c r="V73" s="34"/>
      <c r="W73" s="32"/>
      <c r="X73" s="33" t="s">
        <v>35</v>
      </c>
      <c r="Y73" s="34"/>
      <c r="Z73" s="32"/>
      <c r="AA73" s="33" t="s">
        <v>36</v>
      </c>
      <c r="AB73" s="34"/>
      <c r="AC73" s="36" t="s">
        <v>37</v>
      </c>
      <c r="AD73" s="36"/>
      <c r="AE73" s="36"/>
    </row>
    <row r="74" customFormat="false" ht="38.6" hidden="false" customHeight="true" outlineLevel="0" collapsed="false">
      <c r="A74" s="37" t="s">
        <v>151</v>
      </c>
      <c r="B74" s="37" t="s">
        <v>152</v>
      </c>
      <c r="C74" s="37"/>
      <c r="D74" s="37"/>
      <c r="E74" s="37"/>
      <c r="F74" s="40" t="n">
        <v>45581</v>
      </c>
      <c r="G74" s="31" t="s">
        <v>39</v>
      </c>
      <c r="H74" s="111" t="n">
        <v>453</v>
      </c>
      <c r="I74" s="42" t="s">
        <v>41</v>
      </c>
      <c r="J74" s="43" t="n">
        <v>19.78</v>
      </c>
      <c r="K74" s="111" t="n">
        <v>7554</v>
      </c>
      <c r="L74" s="42" t="s">
        <v>41</v>
      </c>
      <c r="M74" s="43" t="n">
        <v>667.9</v>
      </c>
      <c r="N74" s="111" t="n">
        <v>133.5</v>
      </c>
      <c r="O74" s="42" t="s">
        <v>41</v>
      </c>
      <c r="P74" s="43" t="n">
        <v>8.19</v>
      </c>
      <c r="Q74" s="111" t="n">
        <v>826</v>
      </c>
      <c r="R74" s="42" t="s">
        <v>41</v>
      </c>
      <c r="S74" s="43" t="n">
        <v>32.7</v>
      </c>
      <c r="T74" s="111" t="n">
        <v>806.16</v>
      </c>
      <c r="U74" s="42" t="s">
        <v>41</v>
      </c>
      <c r="V74" s="43" t="n">
        <v>92.56</v>
      </c>
      <c r="W74" s="111" t="s">
        <v>153</v>
      </c>
      <c r="X74" s="112"/>
      <c r="Y74" s="43"/>
      <c r="Z74" s="111" t="n">
        <v>2.224</v>
      </c>
      <c r="AA74" s="42" t="s">
        <v>41</v>
      </c>
      <c r="AB74" s="43" t="n">
        <v>3.237</v>
      </c>
      <c r="AC74" s="48"/>
      <c r="AD74" s="48"/>
      <c r="AE74" s="48"/>
    </row>
    <row r="75" customFormat="false" ht="45.65" hidden="false" customHeight="true" outlineLevel="0" collapsed="false">
      <c r="A75" s="37"/>
      <c r="B75" s="106"/>
      <c r="C75" s="37"/>
      <c r="D75" s="37"/>
      <c r="E75" s="37"/>
      <c r="F75" s="40"/>
      <c r="G75" s="31" t="s">
        <v>59</v>
      </c>
      <c r="H75" s="49" t="str">
        <f aca="false">ROUND(H74*81/1000,2)&amp;" ppb"</f>
        <v>36.69 ppb</v>
      </c>
      <c r="I75" s="44" t="s">
        <v>41</v>
      </c>
      <c r="J75" s="50" t="str">
        <f aca="false">ROUND(J74*81/1000,2)&amp;" ppb"</f>
        <v>1.6 ppb</v>
      </c>
      <c r="K75" s="49" t="str">
        <f aca="false">ROUND(K74*81/1000,2)&amp;" ppb"</f>
        <v>611.87 ppb</v>
      </c>
      <c r="L75" s="44" t="s">
        <v>41</v>
      </c>
      <c r="M75" s="50" t="str">
        <f aca="false">ROUND(M74*81/1000,2)&amp;" ppb"</f>
        <v>54.1 ppb</v>
      </c>
      <c r="N75" s="49" t="str">
        <f aca="false">ROUND(N74*1760/1000,2)&amp;" ppb"</f>
        <v>234.96 ppb</v>
      </c>
      <c r="O75" s="44" t="s">
        <v>41</v>
      </c>
      <c r="P75" s="50" t="str">
        <f aca="false">ROUND(P74*1760/1000,2)&amp;" ppb"</f>
        <v>14.41 ppb</v>
      </c>
      <c r="Q75" s="49" t="str">
        <f aca="false">ROUND(Q74*246/1000,2)&amp;" ppb"</f>
        <v>203.2 ppb</v>
      </c>
      <c r="R75" s="44" t="s">
        <v>41</v>
      </c>
      <c r="S75" s="50" t="str">
        <f aca="false">ROUND(S74*246/1000,2)&amp;" ppb"</f>
        <v>8.04 ppb</v>
      </c>
      <c r="T75" s="49" t="str">
        <f aca="false">ROUND(T74*32300/1000000,2)&amp;" ppm"</f>
        <v>26.04 ppm</v>
      </c>
      <c r="U75" s="44" t="s">
        <v>41</v>
      </c>
      <c r="V75" s="50" t="str">
        <f aca="false">ROUND(V74*32300/1000000,2)&amp;" ppm"</f>
        <v>2.99 ppm</v>
      </c>
      <c r="W75" s="51"/>
      <c r="X75" s="42"/>
      <c r="Y75" s="52"/>
      <c r="Z75" s="51"/>
      <c r="AA75" s="42"/>
      <c r="AB75" s="52"/>
      <c r="AC75" s="53"/>
      <c r="AD75" s="42"/>
      <c r="AE75" s="54"/>
    </row>
    <row r="76" customFormat="false" ht="38.6" hidden="false" customHeight="true" outlineLevel="0" collapsed="false">
      <c r="A76" s="37"/>
      <c r="B76" s="106"/>
      <c r="C76" s="37"/>
      <c r="D76" s="37"/>
      <c r="E76" s="37"/>
      <c r="F76" s="40"/>
      <c r="G76" s="31" t="s">
        <v>29</v>
      </c>
      <c r="H76" s="55" t="s">
        <v>45</v>
      </c>
      <c r="I76" s="55"/>
      <c r="J76" s="55"/>
      <c r="K76" s="32"/>
      <c r="L76" s="33" t="s">
        <v>46</v>
      </c>
      <c r="M76" s="34"/>
      <c r="N76" s="56"/>
      <c r="O76" s="33" t="s">
        <v>60</v>
      </c>
      <c r="P76" s="57"/>
      <c r="Q76" s="56"/>
      <c r="R76" s="33" t="s">
        <v>48</v>
      </c>
      <c r="S76" s="57"/>
      <c r="T76" s="35"/>
      <c r="U76" s="33"/>
      <c r="V76" s="58"/>
      <c r="W76" s="35"/>
      <c r="X76" s="33"/>
      <c r="Y76" s="58"/>
      <c r="Z76" s="35"/>
      <c r="AA76" s="33"/>
      <c r="AB76" s="58"/>
      <c r="AC76" s="32"/>
      <c r="AD76" s="33"/>
      <c r="AE76" s="34"/>
    </row>
    <row r="77" customFormat="false" ht="38.6" hidden="false" customHeight="true" outlineLevel="0" collapsed="false">
      <c r="A77" s="107"/>
      <c r="B77" s="37"/>
      <c r="C77" s="37"/>
      <c r="D77" s="37"/>
      <c r="E77" s="37"/>
      <c r="F77" s="40"/>
      <c r="G77" s="31" t="s">
        <v>39</v>
      </c>
      <c r="H77" s="111" t="n">
        <v>410550</v>
      </c>
      <c r="I77" s="112" t="s">
        <v>41</v>
      </c>
      <c r="J77" s="43" t="n">
        <v>150300</v>
      </c>
      <c r="K77" s="111" t="s">
        <v>154</v>
      </c>
      <c r="L77" s="112"/>
      <c r="M77" s="43"/>
      <c r="N77" s="111" t="n">
        <v>4.9487</v>
      </c>
      <c r="O77" s="112" t="s">
        <v>41</v>
      </c>
      <c r="P77" s="43" t="n">
        <v>5.679</v>
      </c>
      <c r="Q77" s="111" t="n">
        <v>713.2</v>
      </c>
      <c r="R77" s="112" t="s">
        <v>41</v>
      </c>
      <c r="S77" s="43" t="n">
        <v>38.07</v>
      </c>
      <c r="T77" s="111"/>
      <c r="U77" s="42"/>
      <c r="V77" s="43"/>
      <c r="W77" s="111"/>
      <c r="X77" s="42"/>
      <c r="Y77" s="43"/>
      <c r="Z77" s="53"/>
      <c r="AA77" s="53"/>
      <c r="AB77" s="53"/>
      <c r="AC77" s="51"/>
      <c r="AD77" s="42"/>
      <c r="AE77" s="43"/>
    </row>
    <row r="78" customFormat="false" ht="38.6" hidden="false" customHeight="true" outlineLevel="0" collapsed="false">
      <c r="A78" s="108"/>
      <c r="B78" s="108"/>
      <c r="C78" s="65"/>
      <c r="D78" s="65"/>
      <c r="E78" s="65"/>
      <c r="F78" s="67"/>
      <c r="G78" s="31" t="s">
        <v>59</v>
      </c>
      <c r="H78" s="49" t="str">
        <f aca="false">ROUND(H77*81/1000000,2)&amp;" ppm"</f>
        <v>33.25 ppm</v>
      </c>
      <c r="I78" s="44" t="s">
        <v>41</v>
      </c>
      <c r="J78" s="50" t="str">
        <f aca="false">ROUND(J77*81/1000000,2)&amp;" ppm"</f>
        <v>12.17 ppm</v>
      </c>
      <c r="K78" s="51"/>
      <c r="L78" s="112"/>
      <c r="M78" s="52"/>
      <c r="N78" s="111"/>
      <c r="O78" s="42"/>
      <c r="P78" s="43"/>
      <c r="Q78" s="49" t="str">
        <f aca="false">ROUND(Q77*246/1000,2)&amp;" ppb"</f>
        <v>175.45 ppb</v>
      </c>
      <c r="R78" s="44" t="s">
        <v>41</v>
      </c>
      <c r="S78" s="50" t="str">
        <f aca="false">ROUND(S77*246/1000,2)&amp;" ppb"</f>
        <v>9.37 ppb</v>
      </c>
      <c r="T78" s="51"/>
      <c r="U78" s="52"/>
      <c r="V78" s="52"/>
      <c r="W78" s="111"/>
      <c r="X78" s="42"/>
      <c r="Y78" s="52"/>
      <c r="Z78" s="53"/>
      <c r="AA78" s="52"/>
      <c r="AB78" s="52"/>
      <c r="AC78" s="51"/>
      <c r="AD78" s="42"/>
      <c r="AE78" s="52"/>
    </row>
    <row r="79" customFormat="false" ht="41.45" hidden="false" customHeight="true" outlineLevel="0" collapsed="false">
      <c r="A79" s="12" t="s">
        <v>155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customFormat="false" ht="32.8" hidden="false" customHeight="true" outlineLevel="0" collapsed="false">
      <c r="A80" s="113" t="s">
        <v>156</v>
      </c>
      <c r="B80" s="113"/>
      <c r="C80" s="14"/>
      <c r="D80" s="14"/>
      <c r="E80" s="14"/>
      <c r="F80" s="15"/>
      <c r="G80" s="14"/>
      <c r="H80" s="114"/>
      <c r="I80" s="14"/>
      <c r="J80" s="115"/>
      <c r="K80" s="14"/>
      <c r="L80" s="14"/>
      <c r="M80" s="14"/>
      <c r="N80" s="14"/>
      <c r="O80" s="14"/>
      <c r="P80" s="14"/>
      <c r="Q80" s="114"/>
      <c r="R80" s="14"/>
      <c r="S80" s="116"/>
      <c r="T80" s="117"/>
      <c r="U80" s="14"/>
      <c r="V80" s="118"/>
      <c r="W80" s="114"/>
      <c r="X80" s="14"/>
      <c r="Y80" s="116"/>
      <c r="Z80" s="114"/>
      <c r="AA80" s="14"/>
      <c r="AB80" s="14"/>
      <c r="AC80" s="14"/>
      <c r="AD80" s="14"/>
      <c r="AE80" s="16"/>
    </row>
    <row r="81" customFormat="false" ht="38.05" hidden="false" customHeight="true" outlineLevel="0" collapsed="false">
      <c r="A81" s="18" t="s">
        <v>21</v>
      </c>
      <c r="B81" s="18"/>
      <c r="C81" s="18" t="s">
        <v>22</v>
      </c>
      <c r="D81" s="18" t="s">
        <v>23</v>
      </c>
      <c r="E81" s="18" t="s">
        <v>24</v>
      </c>
      <c r="F81" s="19" t="s">
        <v>25</v>
      </c>
      <c r="G81" s="18"/>
      <c r="H81" s="20"/>
      <c r="I81" s="21"/>
      <c r="J81" s="22"/>
      <c r="K81" s="20"/>
      <c r="L81" s="21"/>
      <c r="M81" s="22"/>
      <c r="N81" s="20"/>
      <c r="O81" s="21"/>
      <c r="P81" s="22"/>
      <c r="Q81" s="20"/>
      <c r="R81" s="21"/>
      <c r="S81" s="22"/>
      <c r="T81" s="23"/>
      <c r="U81" s="21"/>
      <c r="V81" s="22"/>
      <c r="W81" s="20"/>
      <c r="X81" s="21"/>
      <c r="Y81" s="22"/>
      <c r="Z81" s="20"/>
      <c r="AA81" s="21"/>
      <c r="AB81" s="22"/>
      <c r="AC81" s="24"/>
      <c r="AD81" s="24"/>
      <c r="AE81" s="24"/>
    </row>
    <row r="82" customFormat="false" ht="42.4" hidden="false" customHeight="true" outlineLevel="0" collapsed="false">
      <c r="A82" s="99" t="s">
        <v>157</v>
      </c>
      <c r="B82" s="26"/>
      <c r="C82" s="119"/>
      <c r="D82" s="28"/>
      <c r="E82" s="28"/>
      <c r="F82" s="30"/>
      <c r="G82" s="31" t="s">
        <v>29</v>
      </c>
      <c r="H82" s="32"/>
      <c r="I82" s="33" t="s">
        <v>30</v>
      </c>
      <c r="J82" s="34"/>
      <c r="K82" s="32"/>
      <c r="L82" s="33" t="s">
        <v>31</v>
      </c>
      <c r="M82" s="34"/>
      <c r="N82" s="32"/>
      <c r="O82" s="33" t="s">
        <v>32</v>
      </c>
      <c r="P82" s="34"/>
      <c r="Q82" s="32"/>
      <c r="R82" s="33" t="s">
        <v>33</v>
      </c>
      <c r="S82" s="34"/>
      <c r="T82" s="35"/>
      <c r="U82" s="33" t="s">
        <v>34</v>
      </c>
      <c r="V82" s="34"/>
      <c r="W82" s="32"/>
      <c r="X82" s="33" t="s">
        <v>35</v>
      </c>
      <c r="Y82" s="34"/>
      <c r="Z82" s="32"/>
      <c r="AA82" s="33" t="s">
        <v>36</v>
      </c>
      <c r="AB82" s="34"/>
      <c r="AC82" s="36" t="s">
        <v>37</v>
      </c>
      <c r="AD82" s="36"/>
      <c r="AE82" s="36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  <c r="IV82" s="17"/>
    </row>
    <row r="83" customFormat="false" ht="28.25" hidden="false" customHeight="true" outlineLevel="0" collapsed="false">
      <c r="A83" s="106"/>
      <c r="B83" s="106"/>
      <c r="C83" s="38"/>
      <c r="D83" s="39"/>
      <c r="E83" s="39"/>
      <c r="F83" s="40"/>
      <c r="G83" s="31" t="s">
        <v>39</v>
      </c>
      <c r="H83" s="111"/>
      <c r="I83" s="42"/>
      <c r="J83" s="43"/>
      <c r="K83" s="111"/>
      <c r="L83" s="42"/>
      <c r="M83" s="43"/>
      <c r="N83" s="111"/>
      <c r="O83" s="42"/>
      <c r="P83" s="43"/>
      <c r="Q83" s="111"/>
      <c r="R83" s="42"/>
      <c r="S83" s="43"/>
      <c r="T83" s="111"/>
      <c r="U83" s="42"/>
      <c r="V83" s="43"/>
      <c r="W83" s="120"/>
      <c r="X83" s="46"/>
      <c r="Y83" s="47"/>
      <c r="Z83" s="120"/>
      <c r="AA83" s="46"/>
      <c r="AB83" s="47"/>
      <c r="AC83" s="48"/>
      <c r="AD83" s="48"/>
      <c r="AE83" s="48"/>
    </row>
    <row r="84" customFormat="false" ht="33.15" hidden="false" customHeight="true" outlineLevel="0" collapsed="false">
      <c r="A84" s="106"/>
      <c r="B84" s="106"/>
      <c r="C84" s="106"/>
      <c r="D84" s="106"/>
      <c r="E84" s="106"/>
      <c r="F84" s="40"/>
      <c r="G84" s="31" t="s">
        <v>44</v>
      </c>
      <c r="H84" s="51"/>
      <c r="I84" s="42"/>
      <c r="J84" s="52"/>
      <c r="K84" s="51"/>
      <c r="L84" s="42"/>
      <c r="M84" s="52"/>
      <c r="N84" s="51"/>
      <c r="O84" s="42"/>
      <c r="P84" s="101" t="s">
        <v>116</v>
      </c>
      <c r="Q84" s="51"/>
      <c r="R84" s="42"/>
      <c r="S84" s="52"/>
      <c r="T84" s="51"/>
      <c r="U84" s="42"/>
      <c r="V84" s="52"/>
      <c r="W84" s="51"/>
      <c r="X84" s="42"/>
      <c r="Y84" s="52"/>
      <c r="Z84" s="51"/>
      <c r="AA84" s="42"/>
      <c r="AB84" s="52"/>
      <c r="AC84" s="53"/>
      <c r="AD84" s="42"/>
      <c r="AE84" s="54"/>
    </row>
    <row r="85" customFormat="false" ht="34.3" hidden="false" customHeight="true" outlineLevel="0" collapsed="false">
      <c r="A85" s="106"/>
      <c r="B85" s="106"/>
      <c r="C85" s="119"/>
      <c r="D85" s="106"/>
      <c r="E85" s="106"/>
      <c r="F85" s="40"/>
      <c r="G85" s="31" t="s">
        <v>29</v>
      </c>
      <c r="H85" s="55" t="s">
        <v>45</v>
      </c>
      <c r="I85" s="55"/>
      <c r="J85" s="55"/>
      <c r="K85" s="32"/>
      <c r="L85" s="33" t="s">
        <v>46</v>
      </c>
      <c r="M85" s="34"/>
      <c r="N85" s="56"/>
      <c r="O85" s="33" t="s">
        <v>47</v>
      </c>
      <c r="P85" s="57"/>
      <c r="Q85" s="56"/>
      <c r="R85" s="33" t="s">
        <v>48</v>
      </c>
      <c r="S85" s="57"/>
      <c r="T85" s="55"/>
      <c r="U85" s="55"/>
      <c r="V85" s="55"/>
      <c r="W85" s="35"/>
      <c r="X85" s="33"/>
      <c r="Y85" s="58"/>
      <c r="Z85" s="35"/>
      <c r="AA85" s="33"/>
      <c r="AB85" s="58"/>
      <c r="AC85" s="32"/>
      <c r="AD85" s="33"/>
      <c r="AE85" s="34"/>
    </row>
    <row r="86" customFormat="false" ht="34.3" hidden="false" customHeight="true" outlineLevel="0" collapsed="false">
      <c r="A86" s="106"/>
      <c r="B86" s="106"/>
      <c r="C86" s="119"/>
      <c r="D86" s="106"/>
      <c r="E86" s="106"/>
      <c r="F86" s="40"/>
      <c r="G86" s="31" t="s">
        <v>39</v>
      </c>
      <c r="H86" s="121"/>
      <c r="I86" s="122"/>
      <c r="J86" s="123"/>
      <c r="K86" s="53"/>
      <c r="L86" s="42"/>
      <c r="M86" s="54"/>
      <c r="N86" s="120"/>
      <c r="O86" s="42"/>
      <c r="P86" s="47"/>
      <c r="Q86" s="120"/>
      <c r="R86" s="42"/>
      <c r="S86" s="47"/>
      <c r="T86" s="121"/>
      <c r="U86" s="122"/>
      <c r="V86" s="123"/>
      <c r="W86" s="51"/>
      <c r="X86" s="42"/>
      <c r="Y86" s="52"/>
      <c r="Z86" s="51"/>
      <c r="AA86" s="42"/>
      <c r="AB86" s="52"/>
      <c r="AC86" s="53"/>
      <c r="AD86" s="42"/>
      <c r="AE86" s="54"/>
    </row>
    <row r="87" customFormat="false" ht="34.3" hidden="false" customHeight="true" outlineLevel="0" collapsed="false">
      <c r="A87" s="65"/>
      <c r="B87" s="65"/>
      <c r="C87" s="66"/>
      <c r="D87" s="65"/>
      <c r="E87" s="65"/>
      <c r="F87" s="67"/>
      <c r="G87" s="31" t="s">
        <v>44</v>
      </c>
      <c r="H87" s="68"/>
      <c r="I87" s="42"/>
      <c r="J87" s="69"/>
      <c r="K87" s="68"/>
      <c r="L87" s="112"/>
      <c r="M87" s="69"/>
      <c r="N87" s="120"/>
      <c r="O87" s="42"/>
      <c r="P87" s="47"/>
      <c r="Q87" s="111"/>
      <c r="R87" s="112"/>
      <c r="S87" s="43"/>
      <c r="T87" s="111"/>
      <c r="U87" s="112"/>
      <c r="V87" s="43"/>
      <c r="W87" s="51"/>
      <c r="X87" s="42"/>
      <c r="Y87" s="52"/>
      <c r="Z87" s="51"/>
      <c r="AA87" s="42"/>
      <c r="AB87" s="52"/>
      <c r="AC87" s="53"/>
      <c r="AD87" s="42"/>
      <c r="AE87" s="54"/>
    </row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93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B11"/>
    <mergeCell ref="AC12:AE12"/>
    <mergeCell ref="AC13:AE13"/>
    <mergeCell ref="AC14:AE14"/>
    <mergeCell ref="H16:J16"/>
    <mergeCell ref="T16:V16"/>
    <mergeCell ref="AC19:AE19"/>
    <mergeCell ref="AC20:AE20"/>
    <mergeCell ref="B21:B22"/>
    <mergeCell ref="H22:J22"/>
    <mergeCell ref="Z23:AB23"/>
    <mergeCell ref="U24:V24"/>
    <mergeCell ref="AA24:AB24"/>
    <mergeCell ref="AC25:AE25"/>
    <mergeCell ref="AC26:AE26"/>
    <mergeCell ref="H28:J28"/>
    <mergeCell ref="T28:V28"/>
    <mergeCell ref="AC31:AE31"/>
    <mergeCell ref="AC32:AE32"/>
    <mergeCell ref="B33:B34"/>
    <mergeCell ref="H34:J34"/>
    <mergeCell ref="Z35:AB35"/>
    <mergeCell ref="U36:V36"/>
    <mergeCell ref="AA36:AB36"/>
    <mergeCell ref="AC37:AE37"/>
    <mergeCell ref="AC38:AE38"/>
    <mergeCell ref="H40:J40"/>
    <mergeCell ref="T40:V40"/>
    <mergeCell ref="AC43:AE43"/>
    <mergeCell ref="AC44:AE44"/>
    <mergeCell ref="B45:B46"/>
    <mergeCell ref="H46:J46"/>
    <mergeCell ref="Z47:AB47"/>
    <mergeCell ref="U48:V48"/>
    <mergeCell ref="AA48:AB48"/>
    <mergeCell ref="AC49:AE49"/>
    <mergeCell ref="AC50:AE50"/>
    <mergeCell ref="H52:J52"/>
    <mergeCell ref="T52:V52"/>
    <mergeCell ref="AC55:AE55"/>
    <mergeCell ref="AC56:AE56"/>
    <mergeCell ref="H58:J58"/>
    <mergeCell ref="Z59:AB59"/>
    <mergeCell ref="U60:V60"/>
    <mergeCell ref="AA60:AB60"/>
    <mergeCell ref="AC61:AE61"/>
    <mergeCell ref="AC62:AE62"/>
    <mergeCell ref="B63:B64"/>
    <mergeCell ref="H64:J64"/>
    <mergeCell ref="Z65:AB65"/>
    <mergeCell ref="U66:V66"/>
    <mergeCell ref="AA66:AB66"/>
    <mergeCell ref="AC67:AE67"/>
    <mergeCell ref="AC68:AE68"/>
    <mergeCell ref="B69:B70"/>
    <mergeCell ref="H70:J70"/>
    <mergeCell ref="Z71:AB71"/>
    <mergeCell ref="U72:V72"/>
    <mergeCell ref="AA72:AB72"/>
    <mergeCell ref="AC73:AE73"/>
    <mergeCell ref="AC74:AE74"/>
    <mergeCell ref="B75:B76"/>
    <mergeCell ref="H76:J76"/>
    <mergeCell ref="Z77:AB77"/>
    <mergeCell ref="U78:V78"/>
    <mergeCell ref="AA78:AB78"/>
    <mergeCell ref="A79:AE79"/>
    <mergeCell ref="A80:B80"/>
    <mergeCell ref="AC81:AE81"/>
    <mergeCell ref="AC82:AE82"/>
    <mergeCell ref="AC83:AE83"/>
    <mergeCell ref="H85:J85"/>
    <mergeCell ref="T85:V85"/>
  </mergeCells>
  <hyperlinks>
    <hyperlink ref="A13" r:id="rId1" display="QBITS-CUTE L01"/>
    <hyperlink ref="A19" r:id="rId2" display="QBITS-CUTE L02"/>
    <hyperlink ref="A25" r:id="rId3" display="QBITS-CUTE L03"/>
    <hyperlink ref="A31" r:id="rId4" display="QBITS-CUTE L04"/>
    <hyperlink ref="A37" r:id="rId5" display="QBITS-CUTE L05"/>
    <hyperlink ref="A43" r:id="rId6" display="QBITS-CUTE L06"/>
    <hyperlink ref="A49" r:id="rId7" display="QBITS-CUTE L07"/>
    <hyperlink ref="A55" r:id="rId8" display="QBITS-CUTE L08"/>
    <hyperlink ref="A61" r:id="rId9" display="QBITS-CUTE L09"/>
    <hyperlink ref="A67" r:id="rId10" display="QBITS-CUTE L10"/>
    <hyperlink ref="A73" r:id="rId11" display="QBITS-CUTE L11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28197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en-US</dc:language>
  <cp:lastModifiedBy/>
  <dcterms:modified xsi:type="dcterms:W3CDTF">2024-11-08T18:04:28Z</dcterms:modified>
  <cp:revision>3103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