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llected Ge Detector Sample Re" sheetId="1" state="visible" r:id="rId3"/>
  </sheets>
  <definedNames>
    <definedName function="false" hidden="false" name="Excel_BuiltIn_Print_Area_1" vbProcedure="false">'Collected Ge Detector Sample Re'!$1:$12</definedName>
    <definedName function="false" hidden="false" name="Excel_BuiltIn_Print_Titles_1" vbProcedure="false">'Collected Ge Detector Sample Re'!$12:$12</definedName>
    <definedName function="false" hidden="false" name="Excel_BuiltIn_Print_Titles_1_1" vbProcedure="false">'Collected Ge Detector Sample Re'!$1:$1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<sst xmlns="http://schemas.openxmlformats.org/spreadsheetml/2006/main" count="607" uniqueCount="183">
  <si>
    <t xml:space="preserve">Some Useful Information Concerning the results: </t>
  </si>
  <si>
    <t xml:space="preserve">The Conversion factors for the primordial nuclides are given by:</t>
  </si>
  <si>
    <r>
      <rPr>
        <sz val="8"/>
        <rFont val="Bitstream Vera Serif"/>
        <family val="1"/>
        <charset val="1"/>
      </rPr>
      <t xml:space="preserve">1 Bq 238U/kg =  81 ppb U (81 x 10</t>
    </r>
    <r>
      <rPr>
        <vertAlign val="superscript"/>
        <sz val="10"/>
        <rFont val="Bitstream Vera Sans"/>
        <family val="2"/>
        <charset val="1"/>
      </rPr>
      <t xml:space="preserve">-9</t>
    </r>
    <r>
      <rPr>
        <sz val="10"/>
        <rFont val="Bitstream Vera Sans"/>
        <family val="2"/>
        <charset val="1"/>
      </rPr>
      <t xml:space="preserve"> gU/g)</t>
    </r>
  </si>
  <si>
    <t xml:space="preserve">The 238U  decay chain gammas used are:</t>
  </si>
  <si>
    <t xml:space="preserve">234Th: 63.29 and 92.59 keV 
226Ra: 186.1 keV</t>
  </si>
  <si>
    <t xml:space="preserve">214Pb: 295.21 and 351.92 keV</t>
  </si>
  <si>
    <t xml:space="preserve">214Bi: 609.31, 1120.29, 1764.49 and 2204.21 keV</t>
  </si>
  <si>
    <t xml:space="preserve">The relationships are valid for any daughters in the 238U, 235U or 232Th chain only if the chain is in equilibrium.</t>
  </si>
  <si>
    <r>
      <rPr>
        <sz val="8"/>
        <rFont val="Bitstream Vera Serif"/>
        <family val="1"/>
        <charset val="1"/>
      </rPr>
      <t xml:space="preserve">1 Bq 232Th/kg = 246 ppb Th (246 x 10</t>
    </r>
    <r>
      <rPr>
        <vertAlign val="superscript"/>
        <sz val="10"/>
        <rFont val="Bitstream Vera Sans"/>
        <family val="2"/>
        <charset val="1"/>
      </rPr>
      <t xml:space="preserve">-9</t>
    </r>
    <r>
      <rPr>
        <sz val="10"/>
        <rFont val="Bitstream Vera Sans"/>
        <family val="2"/>
        <charset val="1"/>
      </rPr>
      <t xml:space="preserve"> gTh/g)</t>
    </r>
  </si>
  <si>
    <t xml:space="preserve">The 232Th decay chain gammas used are:</t>
  </si>
  <si>
    <t xml:space="preserve">212Pb: 238.63 and 300.09 keV</t>
  </si>
  <si>
    <t xml:space="preserve">208Tl: 277.371, 583.19, 860.557 and 2614.53 keV, </t>
  </si>
  <si>
    <t xml:space="preserve">228Ac: 209.253, 338.320, 463,004, 911.21, 964.766 and 968.971 keV</t>
  </si>
  <si>
    <r>
      <rPr>
        <sz val="8"/>
        <rFont val="Bitstream Vera Serif"/>
        <family val="1"/>
        <charset val="1"/>
      </rPr>
      <t xml:space="preserve">1 Bq 40K/kg = 32300 ppb K (32300 x 10</t>
    </r>
    <r>
      <rPr>
        <vertAlign val="superscript"/>
        <sz val="10"/>
        <rFont val="Bitstream Vera Sans"/>
        <family val="2"/>
        <charset val="1"/>
      </rPr>
      <t xml:space="preserve">-6</t>
    </r>
    <r>
      <rPr>
        <sz val="10"/>
        <rFont val="Bitstream Vera Sans"/>
        <family val="2"/>
        <charset val="1"/>
      </rPr>
      <t xml:space="preserve"> gK/g)</t>
    </r>
  </si>
  <si>
    <t xml:space="preserve">The 40K decay chain gamma used is:</t>
  </si>
  <si>
    <t xml:space="preserve">40K: 1460.83 keV</t>
  </si>
  <si>
    <t xml:space="preserve">1 Bq 235U/kg = 1.76 ppm U (1.76 x 10-6 gU/g)</t>
  </si>
  <si>
    <t xml:space="preserve">The 235U decay chain gammas used are:</t>
  </si>
  <si>
    <t xml:space="preserve">235U:  143.76, 163.33 and 205.31 keV</t>
  </si>
  <si>
    <t xml:space="preserve">Background runs for the Lively Detector</t>
  </si>
  <si>
    <t xml:space="preserve">If a measurement in the signal region is below the sideband regions then the 90% confidence limit is calculated.</t>
  </si>
  <si>
    <t xml:space="preserve">Sample Description </t>
  </si>
  <si>
    <t xml:space="preserve">Manufacturer</t>
  </si>
  <si>
    <t xml:space="preserve">Mass (g)</t>
  </si>
  <si>
    <t xml:space="preserve">Live Time (days)</t>
  </si>
  <si>
    <t xml:space="preserve">Run Numbers</t>
  </si>
  <si>
    <t xml:space="preserve">Counting Dates 
(if applicable)</t>
  </si>
  <si>
    <t xml:space="preserve">Background 1</t>
  </si>
  <si>
    <t xml:space="preserve">Results:</t>
  </si>
  <si>
    <t xml:space="preserve">238U from 226Ra</t>
  </si>
  <si>
    <t xml:space="preserve">238U from 234Th</t>
  </si>
  <si>
    <t xml:space="preserve">235U</t>
  </si>
  <si>
    <t xml:space="preserve">232Th</t>
  </si>
  <si>
    <t xml:space="preserve">40K</t>
  </si>
  <si>
    <t xml:space="preserve">137Cs</t>
  </si>
  <si>
    <t xml:space="preserve">60Co</t>
  </si>
  <si>
    <t xml:space="preserve">Comments</t>
  </si>
  <si>
    <t xml:space="preserve">Completely Empty Detector</t>
  </si>
  <si>
    <t xml:space="preserve">(mBq)</t>
  </si>
  <si>
    <t xml:space="preserve">+-</t>
  </si>
  <si>
    <t xml:space="preserve">210Pb:</t>
  </si>
  <si>
    <t xml:space="preserve">7Be:</t>
  </si>
  <si>
    <t xml:space="preserve">54Mn</t>
  </si>
  <si>
    <t xml:space="preserve">228Ac:</t>
  </si>
  <si>
    <t xml:space="preserve">210Po:</t>
  </si>
  <si>
    <t xml:space="preserve">&lt;0.26</t>
  </si>
  <si>
    <t xml:space="preserve">&lt;2629.00</t>
  </si>
  <si>
    <t xml:space="preserve">Background 2</t>
  </si>
  <si>
    <t xml:space="preserve">200324
200430</t>
  </si>
  <si>
    <t xml:space="preserve">&lt;0.043</t>
  </si>
  <si>
    <t xml:space="preserve">&lt;4463.00</t>
  </si>
  <si>
    <t xml:space="preserve">Combined Background</t>
  </si>
  <si>
    <t xml:space="preserve">Combined Backgrounds of runs CW1</t>
  </si>
  <si>
    <t xml:space="preserve">Completed Sample Measurements for  the Lively Detector</t>
  </si>
  <si>
    <t xml:space="preserve">PICO Measurements:</t>
  </si>
  <si>
    <t xml:space="preserve">PICO L01</t>
  </si>
  <si>
    <t xml:space="preserve">Crystal Plus CP70FG
Batch: 12453</t>
  </si>
  <si>
    <t xml:space="preserve">1308.1 g</t>
  </si>
  <si>
    <t xml:space="preserve">Mineral Oil</t>
  </si>
  <si>
    <t xml:space="preserve">STE Oil Company Inc</t>
  </si>
  <si>
    <t xml:space="preserve">(mBq/kg)</t>
  </si>
  <si>
    <t xml:space="preserve">&lt;0.17</t>
  </si>
  <si>
    <t xml:space="preserve">&lt;3.92</t>
  </si>
  <si>
    <t xml:space="preserve">&lt;0.31</t>
  </si>
  <si>
    <t xml:space="preserve">&lt;2.06</t>
  </si>
  <si>
    <t xml:space="preserve">Another sample counted from same batch as PGT PICO 74</t>
  </si>
  <si>
    <t xml:space="preserve">(ppm / ppb / ppt)</t>
  </si>
  <si>
    <t xml:space="preserve">&lt;1438.00</t>
  </si>
  <si>
    <t xml:space="preserve">PICO L02</t>
  </si>
  <si>
    <t xml:space="preserve">Functional Products Inc.
Macedonia, OH, 44056, USA</t>
  </si>
  <si>
    <t xml:space="preserve">982.9 g</t>
  </si>
  <si>
    <t xml:space="preserve">200811
20081101</t>
  </si>
  <si>
    <t xml:space="preserve">Functional PD-610</t>
  </si>
  <si>
    <t xml:space="preserve">Lot Number: 200722-L</t>
  </si>
  <si>
    <t xml:space="preserve">&lt;0.33</t>
  </si>
  <si>
    <t xml:space="preserve">&lt;0.16</t>
  </si>
  <si>
    <t xml:space="preserve">&lt;0.095</t>
  </si>
  <si>
    <t xml:space="preserve">Solution of alkyl methacrylate polymer in mineral oil</t>
  </si>
  <si>
    <t xml:space="preserve">&lt;899.30</t>
  </si>
  <si>
    <t xml:space="preserve">PICO L03</t>
  </si>
  <si>
    <t xml:space="preserve">Red Piezo Cables</t>
  </si>
  <si>
    <t xml:space="preserve">173.3 g</t>
  </si>
  <si>
    <t xml:space="preserve">PICO-40L Piezo Cables</t>
  </si>
  <si>
    <t xml:space="preserve">Twisted Triple Shielded Red Beldon Cable</t>
  </si>
  <si>
    <t xml:space="preserve">&lt;0.54</t>
  </si>
  <si>
    <t xml:space="preserve">Beldon ID: 88503 E108898 3PR24</t>
  </si>
  <si>
    <t xml:space="preserve">&lt;4.78</t>
  </si>
  <si>
    <t xml:space="preserve">PICO L04</t>
  </si>
  <si>
    <t xml:space="preserve">Polymide and thermoplastic resin</t>
  </si>
  <si>
    <t xml:space="preserve">57.2 g</t>
  </si>
  <si>
    <t xml:space="preserve">Circuit Board Laminate</t>
  </si>
  <si>
    <t xml:space="preserve">ISOLA P95/P25</t>
  </si>
  <si>
    <t xml:space="preserve">&lt;10.66</t>
  </si>
  <si>
    <t xml:space="preserve">Sheet Dimensions:
14.5 cm x 14.7 cm x 2 mm (thick)</t>
  </si>
  <si>
    <t xml:space="preserve">PICO L05</t>
  </si>
  <si>
    <t xml:space="preserve">Halogen free flame retardant double sided flexible copper clad plate</t>
  </si>
  <si>
    <t xml:space="preserve">10.3 g</t>
  </si>
  <si>
    <t xml:space="preserve">Copper Clad Plate for Circuit Boards</t>
  </si>
  <si>
    <t xml:space="preserve">Guangdong Shengyi Technology Co.,LTD.</t>
  </si>
  <si>
    <t xml:space="preserve">&lt;2.67</t>
  </si>
  <si>
    <t xml:space="preserve">&lt;6.81</t>
  </si>
  <si>
    <t xml:space="preserve">&lt;7.04</t>
  </si>
  <si>
    <t xml:space="preserve">Product No:  SF305 101820DRN250A LKN</t>
  </si>
  <si>
    <t xml:space="preserve">.</t>
  </si>
  <si>
    <t xml:space="preserve">Co57:</t>
  </si>
  <si>
    <t xml:space="preserve">Co58:</t>
  </si>
  <si>
    <t xml:space="preserve">&lt;72.48</t>
  </si>
  <si>
    <t xml:space="preserve">&lt;9.88</t>
  </si>
  <si>
    <t xml:space="preserve">&lt;10.36</t>
  </si>
  <si>
    <t xml:space="preserve">&lt;4.32</t>
  </si>
  <si>
    <t xml:space="preserve">PICO L06</t>
  </si>
  <si>
    <t xml:space="preserve">Halogen free flame resistant type coverlay</t>
  </si>
  <si>
    <t xml:space="preserve">3.4 g</t>
  </si>
  <si>
    <t xml:space="preserve">Coverlay Polyimide for Circuit Boards</t>
  </si>
  <si>
    <t xml:space="preserve">&lt;13.72</t>
  </si>
  <si>
    <t xml:space="preserve">&lt;19.86</t>
  </si>
  <si>
    <t xml:space="preserve">Product No:  SF305C 1025NT250A H</t>
  </si>
  <si>
    <t xml:space="preserve">&lt;34570.00</t>
  </si>
  <si>
    <t xml:space="preserve">&lt;204.10</t>
  </si>
  <si>
    <t xml:space="preserve">&lt;16.60</t>
  </si>
  <si>
    <t xml:space="preserve">PICO L07</t>
  </si>
  <si>
    <t xml:space="preserve">500 Series Copper Clad Board
Laminate composed of woven glass with epoxy resin</t>
  </si>
  <si>
    <t xml:space="preserve">166.4 g</t>
  </si>
  <si>
    <t xml:space="preserve">MG Chemicals copper clad Board</t>
  </si>
  <si>
    <t xml:space="preserve">MG Chemicals, Burlington, ON, Canada</t>
  </si>
  <si>
    <t xml:space="preserve">&lt;2.70</t>
  </si>
  <si>
    <t xml:space="preserve">&lt;5.81</t>
  </si>
  <si>
    <t xml:space="preserve">Product No: 
FR4 515</t>
  </si>
  <si>
    <t xml:space="preserve">PICO L08</t>
  </si>
  <si>
    <t xml:space="preserve">Cloth Base Epoxy Substrate with Copper Foil Bonded on Both Sides</t>
  </si>
  <si>
    <t xml:space="preserve">179.9 g</t>
  </si>
  <si>
    <t xml:space="preserve">210111
210119</t>
  </si>
  <si>
    <t xml:space="preserve">Nan-Ya Circuit Board FR4-86UV</t>
  </si>
  <si>
    <t xml:space="preserve">Nan Ya Plastics Corporation, Taiwan</t>
  </si>
  <si>
    <t xml:space="preserve">&lt;0.50</t>
  </si>
  <si>
    <t xml:space="preserve">&lt;20.59</t>
  </si>
  <si>
    <t xml:space="preserve">&lt;2.07</t>
  </si>
  <si>
    <t xml:space="preserve">&lt;9.11</t>
  </si>
  <si>
    <t xml:space="preserve">&lt;0.67</t>
  </si>
  <si>
    <t xml:space="preserve">Product ID:
 FR4-86UV</t>
  </si>
  <si>
    <t xml:space="preserve">58Co</t>
  </si>
  <si>
    <t xml:space="preserve">57Co</t>
  </si>
  <si>
    <t xml:space="preserve">Lot No:
7706-24-2C</t>
  </si>
  <si>
    <t xml:space="preserve">&lt;1393.00</t>
  </si>
  <si>
    <t xml:space="preserve">&lt;3.24</t>
  </si>
  <si>
    <t xml:space="preserve">PICO L09</t>
  </si>
  <si>
    <t xml:space="preserve">LTD Materials LLC</t>
  </si>
  <si>
    <t xml:space="preserve">32.1 g</t>
  </si>
  <si>
    <t xml:space="preserve">210205
210207
210216</t>
  </si>
  <si>
    <t xml:space="preserve">HSQ-900 Synthetic Quartz (Polished)</t>
  </si>
  <si>
    <t xml:space="preserve">Polished HSQ 900 Sample disks</t>
  </si>
  <si>
    <t xml:space="preserve">6 disks</t>
  </si>
  <si>
    <t xml:space="preserve">&lt;0.45</t>
  </si>
  <si>
    <t xml:space="preserve">&lt;3.33</t>
  </si>
  <si>
    <t xml:space="preserve">&lt;50.95</t>
  </si>
  <si>
    <t xml:space="preserve">&lt;1.75</t>
  </si>
  <si>
    <t xml:space="preserve">&lt;1175.00</t>
  </si>
  <si>
    <t xml:space="preserve">&lt;18.22</t>
  </si>
  <si>
    <t xml:space="preserve">&lt;1.96</t>
  </si>
  <si>
    <t xml:space="preserve">PICO L10</t>
  </si>
  <si>
    <t xml:space="preserve">17.9 g</t>
  </si>
  <si>
    <t xml:space="preserve">210224
210301</t>
  </si>
  <si>
    <t xml:space="preserve">HSQ-900 Synthetic Quartz (Non-Polished)</t>
  </si>
  <si>
    <t xml:space="preserve">Non-polished HSQ 900 Sample disks</t>
  </si>
  <si>
    <t xml:space="preserve">3 disks</t>
  </si>
  <si>
    <t xml:space="preserve">&lt;4.86</t>
  </si>
  <si>
    <t xml:space="preserve">&lt;46.98</t>
  </si>
  <si>
    <t xml:space="preserve">&lt;1.22</t>
  </si>
  <si>
    <t xml:space="preserve">&lt;2.21</t>
  </si>
  <si>
    <t xml:space="preserve">&lt;2961.00</t>
  </si>
  <si>
    <t xml:space="preserve">&lt;23.62</t>
  </si>
  <si>
    <t xml:space="preserve">&lt;3.89</t>
  </si>
  <si>
    <t xml:space="preserve">In Progress Sample Measurements for  the Lively Detector</t>
  </si>
  <si>
    <t xml:space="preserve">Runs in Progress:</t>
  </si>
  <si>
    <t xml:space="preserve">PICO L11</t>
  </si>
  <si>
    <t xml:space="preserve">Final Assembly at QueensU by B.B.</t>
  </si>
  <si>
    <t xml:space="preserve">2124.6 g</t>
  </si>
  <si>
    <t xml:space="preserve">PICO-500 Piezos</t>
  </si>
  <si>
    <t xml:space="preserve">Complete Piezo Assemblies</t>
  </si>
  <si>
    <t xml:space="preserve">12 units</t>
  </si>
  <si>
    <t xml:space="preserve">&lt;5.63</t>
  </si>
  <si>
    <t xml:space="preserve">&lt;0.39</t>
  </si>
  <si>
    <t xml:space="preserve">Next Sample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</si>
</sst>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\ d&quot;, &quot;yyyy"/>
    <numFmt numFmtId="166" formatCode="0.000"/>
    <numFmt numFmtId="167" formatCode="0.0000"/>
    <numFmt numFmtId="168" formatCode="0.0"/>
    <numFmt numFmtId="169" formatCode="0.00"/>
    <numFmt numFmtId="170" formatCode="0"/>
    <numFmt numFmtId="171" formatCode="0.00%"/>
  </numFmts>
  <fonts count="23">
    <font>
      <sz val="10"/>
      <name val="Bitstream Vera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Bitstream Vera Sans"/>
      <family val="2"/>
      <charset val="1"/>
    </font>
    <font>
      <b val="true"/>
      <sz val="10"/>
      <color rgb="FF000000"/>
      <name val="Bitstream Vera Sans"/>
      <family val="2"/>
      <charset val="1"/>
    </font>
    <font>
      <sz val="10"/>
      <color rgb="FFCC0000"/>
      <name val="Bitstream Vera Sans"/>
      <family val="2"/>
      <charset val="1"/>
    </font>
    <font>
      <b val="true"/>
      <sz val="10"/>
      <color rgb="FFFFFFFF"/>
      <name val="Bitstream Vera Sans"/>
      <family val="2"/>
      <charset val="1"/>
    </font>
    <font>
      <i val="true"/>
      <sz val="10"/>
      <color rgb="FF808080"/>
      <name val="Bitstream Vera Sans"/>
      <family val="2"/>
      <charset val="1"/>
    </font>
    <font>
      <sz val="10"/>
      <color rgb="FF006600"/>
      <name val="Bitstream Vera Sans"/>
      <family val="2"/>
      <charset val="1"/>
    </font>
    <font>
      <sz val="18"/>
      <color rgb="FF000000"/>
      <name val="Bitstream Vera Sans"/>
      <family val="2"/>
      <charset val="1"/>
    </font>
    <font>
      <sz val="12"/>
      <color rgb="FF000000"/>
      <name val="Bitstream Vera Sans"/>
      <family val="2"/>
      <charset val="1"/>
    </font>
    <font>
      <b val="true"/>
      <sz val="24"/>
      <color rgb="FF000000"/>
      <name val="Bitstream Vera Sans"/>
      <family val="2"/>
      <charset val="1"/>
    </font>
    <font>
      <sz val="10"/>
      <color rgb="FF996600"/>
      <name val="Bitstream Vera Sans"/>
      <family val="2"/>
      <charset val="1"/>
    </font>
    <font>
      <sz val="10"/>
      <color rgb="FF333333"/>
      <name val="Bitstream Vera Sans"/>
      <family val="2"/>
      <charset val="1"/>
    </font>
    <font>
      <sz val="8"/>
      <name val="Bitstream Vera Serif"/>
      <family val="1"/>
      <charset val="1"/>
    </font>
    <font>
      <b val="true"/>
      <sz val="10"/>
      <name val="Bitstream Vera Serif"/>
      <family val="1"/>
      <charset val="1"/>
    </font>
    <font>
      <vertAlign val="superscript"/>
      <sz val="10"/>
      <name val="Bitstream Vera Sans"/>
      <family val="2"/>
      <charset val="1"/>
    </font>
    <font>
      <sz val="8"/>
      <color rgb="FF000000"/>
      <name val="Bitstream Vera Serif"/>
      <family val="1"/>
      <charset val="1"/>
    </font>
    <font>
      <sz val="10"/>
      <name val="Bitstream Vera Serif"/>
      <family val="1"/>
      <charset val="1"/>
    </font>
    <font>
      <sz val="7"/>
      <name val="Bitstream Vera Serif"/>
      <family val="1"/>
      <charset val="1"/>
    </font>
    <font>
      <sz val="8"/>
      <color rgb="FF0000FF"/>
      <name val="Bitstream Vera Serif"/>
      <family val="1"/>
      <charset val="1"/>
    </font>
    <font>
      <b val="true"/>
      <sz val="8"/>
      <name val="Bitstream Vera Serif"/>
      <family val="1"/>
      <charset val="1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BCC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CC"/>
      </patternFill>
    </fill>
    <fill>
      <patternFill patternType="solid">
        <fgColor rgb="FFCCCCFF"/>
        <bgColor rgb="FFCCCCCC"/>
      </patternFill>
    </fill>
    <fill>
      <patternFill patternType="solid">
        <fgColor rgb="FFFFFBCC"/>
        <bgColor rgb="FFFFFFCC"/>
      </patternFill>
    </fill>
    <fill>
      <patternFill patternType="solid">
        <fgColor rgb="FFCCCCCC"/>
        <bgColor rgb="FFCCCCFF"/>
      </patternFill>
    </fill>
    <fill>
      <patternFill patternType="solid">
        <fgColor rgb="FF00FFFF"/>
        <bgColor rgb="FF00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hair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0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5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1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1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8" fillId="1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9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1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11" borderId="2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5" fillId="11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1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1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1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9" borderId="3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5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2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5" fillId="1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1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1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9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5" fillId="9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9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9" borderId="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15" fillId="9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5" fillId="9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9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5" fillId="9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9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5" fillId="9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9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9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9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9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9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9" borderId="5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0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12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5" fillId="12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12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5" fillId="9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5" fillId="9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9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9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9" borderId="9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9" fontId="15" fillId="9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5" fillId="9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1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5" fillId="1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13" borderId="3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5" fillId="1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5" fillId="1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1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13" borderId="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15" fillId="13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5" fillId="1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13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5" fillId="13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1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5" fillId="13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5" fillId="1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3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13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13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1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13" borderId="5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0" fillId="1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5" fillId="13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1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13" borderId="9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9" fontId="15" fillId="1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5" fillId="1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14" borderId="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5" fillId="1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5" fillId="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5" fillId="9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15" fillId="9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8" fillId="9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8" fillId="9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8" fillId="9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9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9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9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1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5" fillId="13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15" fillId="13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1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8" fillId="1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8" fillId="9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8" fillId="9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8" fillId="1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8" fillId="1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8" fillId="13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8" fillId="13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8" fillId="13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8" fillId="1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8" fillId="13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13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8" fillId="13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1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4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5" fillId="1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1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15" fillId="14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15" fillId="1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15" fillId="9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5" fillId="9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9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9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2 1" xfId="21"/>
    <cellStyle name="Accent 3 1" xfId="22"/>
    <cellStyle name="Accent 4" xfId="23"/>
    <cellStyle name="Bad 1" xfId="24"/>
    <cellStyle name="Error 1" xfId="25"/>
    <cellStyle name="Footnote 1" xfId="26"/>
    <cellStyle name="Good 1" xfId="27"/>
    <cellStyle name="Heading 1 1" xfId="28"/>
    <cellStyle name="Heading 2 1" xfId="29"/>
    <cellStyle name="Heading 3" xfId="30"/>
    <cellStyle name="Neutral 1" xfId="31"/>
    <cellStyle name="Note 1" xfId="32"/>
    <cellStyle name="Status 1" xfId="33"/>
    <cellStyle name="Text 1" xfId="34"/>
    <cellStyle name="Warning 1" xfId="3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DDDD"/>
      <rgbColor rgb="FFCCFFCC"/>
      <rgbColor rgb="FFFFFBCC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snolab.ca/users/services/gamma-assay/coax/PICO/L01/L01.html" TargetMode="External"/><Relationship Id="rId2" Type="http://schemas.openxmlformats.org/officeDocument/2006/relationships/hyperlink" Target="https://www.snolab.ca/users/services/gamma-assay/coax/PICO/L02/L02.html" TargetMode="External"/><Relationship Id="rId3" Type="http://schemas.openxmlformats.org/officeDocument/2006/relationships/hyperlink" Target="https://www.snolab.ca/users/services/gamma-assay/coax/PICO/L03/L03.html" TargetMode="External"/><Relationship Id="rId4" Type="http://schemas.openxmlformats.org/officeDocument/2006/relationships/hyperlink" Target="https://www.snolab.ca/users/services/gamma-assay/coax/PICO/L04/L04.html" TargetMode="External"/><Relationship Id="rId5" Type="http://schemas.openxmlformats.org/officeDocument/2006/relationships/hyperlink" Target="https://www.snolab.ca/users/services/gamma-assay/coax/PICO/L05/L05.html" TargetMode="External"/><Relationship Id="rId6" Type="http://schemas.openxmlformats.org/officeDocument/2006/relationships/hyperlink" Target="https://www.snolab.ca/users/services/gamma-assay/coax/PICO/L06/L06.html" TargetMode="External"/><Relationship Id="rId7" Type="http://schemas.openxmlformats.org/officeDocument/2006/relationships/hyperlink" Target="https://www.snolab.ca/users/services/gamma-assay/coax/PICO/L07/L07.html" TargetMode="External"/><Relationship Id="rId8" Type="http://schemas.openxmlformats.org/officeDocument/2006/relationships/hyperlink" Target="https://www.snolab.ca/users/services/gamma-assay/coax/PICO/L08/L08.html" TargetMode="External"/><Relationship Id="rId9" Type="http://schemas.openxmlformats.org/officeDocument/2006/relationships/hyperlink" Target="https://www.snolab.ca/users/services/gamma-assay/coax/PICO/L09/L09.html" TargetMode="External"/><Relationship Id="rId10" Type="http://schemas.openxmlformats.org/officeDocument/2006/relationships/hyperlink" Target="https://www.snolab.ca/users/services/gamma-assay/coax/PICO/L10/L10.html" TargetMode="External"/><Relationship Id="rId11" Type="http://schemas.openxmlformats.org/officeDocument/2006/relationships/hyperlink" Target="https://www.snolab.ca/users/services/gamma-assay/coax/PICO/L11/L11.htm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65254"/>
  <sheetViews>
    <sheetView showFormulas="false" showGridLines="true" showRowColHeaders="true" showZeros="true" rightToLeft="false" tabSelected="true" showOutlineSymbols="true" defaultGridColor="true" view="normal" topLeftCell="A94" colorId="64" zoomScale="85" zoomScaleNormal="85" zoomScalePageLayoutView="100" workbookViewId="0">
      <selection pane="topLeft" activeCell="D98" activeCellId="0" sqref="D98"/>
    </sheetView>
  </sheetViews>
  <sheetFormatPr defaultColWidth="9.484375" defaultRowHeight="14.1" customHeight="true" zeroHeight="false" outlineLevelRow="0" outlineLevelCol="0"/>
  <cols>
    <col collapsed="false" customWidth="true" hidden="false" outlineLevel="0" max="2" min="1" style="1" width="13.48"/>
    <col collapsed="false" customWidth="true" hidden="false" outlineLevel="0" max="3" min="3" style="1" width="7.48"/>
    <col collapsed="false" customWidth="true" hidden="false" outlineLevel="0" max="4" min="4" style="1" width="8.48"/>
    <col collapsed="false" customWidth="true" hidden="false" outlineLevel="0" max="5" min="5" style="1" width="10.48"/>
    <col collapsed="false" customWidth="true" hidden="false" outlineLevel="0" max="6" min="6" style="2" width="10.48"/>
    <col collapsed="false" customWidth="true" hidden="false" outlineLevel="0" max="7" min="7" style="1" width="10.48"/>
    <col collapsed="false" customWidth="false" hidden="false" outlineLevel="0" max="8" min="8" style="1" width="9.48"/>
    <col collapsed="false" customWidth="true" hidden="false" outlineLevel="0" max="9" min="9" style="1" width="8.48"/>
    <col collapsed="false" customWidth="true" hidden="false" outlineLevel="0" max="10" min="10" style="1" width="7.48"/>
    <col collapsed="false" customWidth="false" hidden="false" outlineLevel="0" max="12" min="11" style="1" width="9.48"/>
    <col collapsed="false" customWidth="true" hidden="false" outlineLevel="0" max="13" min="13" style="1" width="8.48"/>
    <col collapsed="false" customWidth="false" hidden="false" outlineLevel="0" max="14" min="14" style="1" width="9.48"/>
    <col collapsed="false" customWidth="true" hidden="false" outlineLevel="0" max="15" min="15" style="1" width="5.48"/>
    <col collapsed="false" customWidth="true" hidden="false" outlineLevel="0" max="16" min="16" style="1" width="8.48"/>
    <col collapsed="false" customWidth="false" hidden="false" outlineLevel="0" max="17" min="17" style="1" width="9.48"/>
    <col collapsed="false" customWidth="true" hidden="false" outlineLevel="0" max="18" min="18" style="1" width="6.48"/>
    <col collapsed="false" customWidth="true" hidden="false" outlineLevel="0" max="19" min="19" style="1" width="8.48"/>
    <col collapsed="false" customWidth="true" hidden="false" outlineLevel="0" max="20" min="20" style="1" width="10.48"/>
    <col collapsed="false" customWidth="true" hidden="false" outlineLevel="0" max="21" min="21" style="1" width="5.48"/>
    <col collapsed="false" customWidth="false" hidden="false" outlineLevel="0" max="23" min="22" style="1" width="9.48"/>
    <col collapsed="false" customWidth="true" hidden="false" outlineLevel="0" max="24" min="24" style="1" width="5.48"/>
    <col collapsed="false" customWidth="true" hidden="false" outlineLevel="0" max="25" min="25" style="1" width="8.48"/>
    <col collapsed="false" customWidth="false" hidden="false" outlineLevel="0" max="26" min="26" style="1" width="9.48"/>
    <col collapsed="false" customWidth="true" hidden="false" outlineLevel="0" max="27" min="27" style="1" width="5.48"/>
    <col collapsed="false" customWidth="true" hidden="false" outlineLevel="0" max="28" min="28" style="1" width="8.48"/>
    <col collapsed="false" customWidth="true" hidden="false" outlineLevel="0" max="29" min="29" style="1" width="6.48"/>
    <col collapsed="false" customWidth="true" hidden="false" outlineLevel="0" max="30" min="30" style="1" width="3.48"/>
    <col collapsed="false" customWidth="true" hidden="false" outlineLevel="0" max="31" min="31" style="1" width="6.48"/>
    <col collapsed="false" customWidth="false" hidden="false" outlineLevel="0" max="257" min="32" style="3" width="9.48"/>
  </cols>
  <sheetData>
    <row r="1" customFormat="false" ht="29.3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customFormat="false" ht="37.2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 t="s">
        <v>2</v>
      </c>
      <c r="L2" s="6"/>
      <c r="M2" s="6"/>
      <c r="N2" s="6"/>
      <c r="O2" s="6"/>
      <c r="P2" s="6"/>
      <c r="Q2" s="7" t="s">
        <v>3</v>
      </c>
      <c r="R2" s="7"/>
      <c r="S2" s="7"/>
      <c r="T2" s="7"/>
      <c r="U2" s="7"/>
      <c r="V2" s="7"/>
      <c r="W2" s="8" t="s">
        <v>4</v>
      </c>
      <c r="X2" s="8"/>
      <c r="Y2" s="8"/>
      <c r="Z2" s="8"/>
      <c r="AA2" s="8"/>
      <c r="AB2" s="8"/>
      <c r="AC2" s="8"/>
      <c r="AD2" s="8"/>
      <c r="AE2" s="8"/>
    </row>
    <row r="3" customFormat="false" ht="29.05" hidden="false" customHeight="tru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6"/>
      <c r="M3" s="6"/>
      <c r="N3" s="6"/>
      <c r="O3" s="6"/>
      <c r="P3" s="6"/>
      <c r="Q3" s="7"/>
      <c r="R3" s="7"/>
      <c r="S3" s="7"/>
      <c r="T3" s="7"/>
      <c r="U3" s="7"/>
      <c r="V3" s="7"/>
      <c r="W3" s="8" t="s">
        <v>5</v>
      </c>
      <c r="X3" s="8"/>
      <c r="Y3" s="8"/>
      <c r="Z3" s="8"/>
      <c r="AA3" s="8"/>
      <c r="AB3" s="8"/>
      <c r="AC3" s="8"/>
      <c r="AD3" s="8"/>
      <c r="AE3" s="8"/>
    </row>
    <row r="4" customFormat="false" ht="29.0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6"/>
      <c r="N4" s="6"/>
      <c r="O4" s="6"/>
      <c r="P4" s="6"/>
      <c r="Q4" s="7"/>
      <c r="R4" s="7"/>
      <c r="S4" s="7"/>
      <c r="T4" s="7"/>
      <c r="U4" s="7"/>
      <c r="V4" s="7"/>
      <c r="W4" s="8" t="s">
        <v>6</v>
      </c>
      <c r="X4" s="8"/>
      <c r="Y4" s="8"/>
      <c r="Z4" s="8"/>
      <c r="AA4" s="8"/>
      <c r="AB4" s="8"/>
      <c r="AC4" s="8"/>
      <c r="AD4" s="8"/>
      <c r="AE4" s="8"/>
    </row>
    <row r="5" customFormat="false" ht="29.05" hidden="false" customHeight="true" outlineLevel="0" collapsed="false">
      <c r="A5" s="9" t="s">
        <v>7</v>
      </c>
      <c r="B5" s="9"/>
      <c r="C5" s="9"/>
      <c r="D5" s="9"/>
      <c r="E5" s="9"/>
      <c r="F5" s="9"/>
      <c r="G5" s="9"/>
      <c r="H5" s="9"/>
      <c r="I5" s="9"/>
      <c r="J5" s="9"/>
      <c r="K5" s="6" t="s">
        <v>8</v>
      </c>
      <c r="L5" s="6"/>
      <c r="M5" s="6"/>
      <c r="N5" s="6"/>
      <c r="O5" s="6"/>
      <c r="P5" s="6"/>
      <c r="Q5" s="10" t="s">
        <v>9</v>
      </c>
      <c r="R5" s="10"/>
      <c r="S5" s="10"/>
      <c r="T5" s="10"/>
      <c r="U5" s="10"/>
      <c r="V5" s="10"/>
      <c r="W5" s="8" t="s">
        <v>10</v>
      </c>
      <c r="X5" s="8"/>
      <c r="Y5" s="8"/>
      <c r="Z5" s="8"/>
      <c r="AA5" s="8"/>
      <c r="AB5" s="8"/>
      <c r="AC5" s="8"/>
      <c r="AD5" s="8"/>
      <c r="AE5" s="8"/>
    </row>
    <row r="6" customFormat="false" ht="29.05" hidden="false" customHeight="true" outlineLevel="0" collapsed="false">
      <c r="A6" s="9"/>
      <c r="B6" s="9"/>
      <c r="C6" s="9"/>
      <c r="D6" s="9"/>
      <c r="E6" s="9"/>
      <c r="F6" s="9"/>
      <c r="G6" s="9"/>
      <c r="H6" s="9"/>
      <c r="I6" s="9"/>
      <c r="J6" s="9"/>
      <c r="K6" s="6"/>
      <c r="L6" s="6"/>
      <c r="M6" s="6"/>
      <c r="N6" s="6"/>
      <c r="O6" s="6"/>
      <c r="P6" s="6"/>
      <c r="Q6" s="10"/>
      <c r="R6" s="10"/>
      <c r="S6" s="10"/>
      <c r="T6" s="10"/>
      <c r="U6" s="10"/>
      <c r="V6" s="10"/>
      <c r="W6" s="11" t="s">
        <v>11</v>
      </c>
      <c r="X6" s="11"/>
      <c r="Y6" s="11"/>
      <c r="Z6" s="11"/>
      <c r="AA6" s="11"/>
      <c r="AB6" s="11"/>
      <c r="AC6" s="11"/>
      <c r="AD6" s="11"/>
      <c r="AE6" s="11"/>
    </row>
    <row r="7" customFormat="false" ht="29.05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6"/>
      <c r="M7" s="6"/>
      <c r="N7" s="6"/>
      <c r="O7" s="6"/>
      <c r="P7" s="6"/>
      <c r="Q7" s="10"/>
      <c r="R7" s="10"/>
      <c r="S7" s="10"/>
      <c r="T7" s="10"/>
      <c r="U7" s="10"/>
      <c r="V7" s="10"/>
      <c r="W7" s="11" t="s">
        <v>12</v>
      </c>
      <c r="X7" s="11"/>
      <c r="Y7" s="11"/>
      <c r="Z7" s="11"/>
      <c r="AA7" s="11"/>
      <c r="AB7" s="11"/>
      <c r="AC7" s="11"/>
      <c r="AD7" s="11"/>
      <c r="AE7" s="11"/>
    </row>
    <row r="8" customFormat="false" ht="29.3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  <c r="J8" s="9"/>
      <c r="K8" s="6" t="s">
        <v>13</v>
      </c>
      <c r="L8" s="6"/>
      <c r="M8" s="6"/>
      <c r="N8" s="6"/>
      <c r="O8" s="6"/>
      <c r="P8" s="6"/>
      <c r="Q8" s="7" t="s">
        <v>14</v>
      </c>
      <c r="R8" s="7"/>
      <c r="S8" s="7"/>
      <c r="T8" s="7"/>
      <c r="U8" s="7"/>
      <c r="V8" s="7"/>
      <c r="W8" s="8" t="s">
        <v>15</v>
      </c>
      <c r="X8" s="8"/>
      <c r="Y8" s="8"/>
      <c r="Z8" s="8"/>
      <c r="AA8" s="8"/>
      <c r="AB8" s="8"/>
      <c r="AC8" s="8"/>
      <c r="AD8" s="8"/>
      <c r="AE8" s="8"/>
    </row>
    <row r="9" customFormat="false" ht="29.05" hidden="false" customHeight="true" outlineLevel="0" collapsed="false">
      <c r="A9" s="9"/>
      <c r="B9" s="9"/>
      <c r="C9" s="9"/>
      <c r="D9" s="9"/>
      <c r="E9" s="9"/>
      <c r="F9" s="9"/>
      <c r="G9" s="9"/>
      <c r="H9" s="9"/>
      <c r="I9" s="9"/>
      <c r="J9" s="9"/>
      <c r="K9" s="6" t="s">
        <v>16</v>
      </c>
      <c r="L9" s="6"/>
      <c r="M9" s="6"/>
      <c r="N9" s="6"/>
      <c r="O9" s="6"/>
      <c r="P9" s="6"/>
      <c r="Q9" s="7" t="s">
        <v>17</v>
      </c>
      <c r="R9" s="7"/>
      <c r="S9" s="7"/>
      <c r="T9" s="7"/>
      <c r="U9" s="7"/>
      <c r="V9" s="7"/>
      <c r="W9" s="8" t="s">
        <v>18</v>
      </c>
      <c r="X9" s="8"/>
      <c r="Y9" s="8"/>
      <c r="Z9" s="8"/>
      <c r="AA9" s="8"/>
      <c r="AB9" s="8"/>
      <c r="AC9" s="8"/>
      <c r="AD9" s="8"/>
      <c r="AE9" s="8"/>
    </row>
    <row r="10" customFormat="false" ht="29.3" hidden="false" customHeight="true" outlineLevel="0" collapsed="false">
      <c r="A10" s="12" t="s">
        <v>19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customFormat="false" ht="29.3" hidden="false" customHeight="true" outlineLevel="0" collapsed="false">
      <c r="A11" s="13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customFormat="false" ht="37.2" hidden="false" customHeight="true" outlineLevel="0" collapsed="false">
      <c r="A12" s="14" t="s">
        <v>21</v>
      </c>
      <c r="B12" s="14" t="s">
        <v>22</v>
      </c>
      <c r="C12" s="14" t="s">
        <v>23</v>
      </c>
      <c r="D12" s="14" t="s">
        <v>24</v>
      </c>
      <c r="E12" s="14" t="s">
        <v>25</v>
      </c>
      <c r="F12" s="15" t="s">
        <v>26</v>
      </c>
      <c r="G12" s="14"/>
      <c r="H12" s="16"/>
      <c r="I12" s="17"/>
      <c r="J12" s="18"/>
      <c r="K12" s="16"/>
      <c r="L12" s="17"/>
      <c r="M12" s="18"/>
      <c r="N12" s="16"/>
      <c r="O12" s="17"/>
      <c r="P12" s="18"/>
      <c r="Q12" s="16"/>
      <c r="R12" s="17"/>
      <c r="S12" s="18"/>
      <c r="T12" s="19"/>
      <c r="U12" s="17"/>
      <c r="V12" s="18"/>
      <c r="W12" s="16"/>
      <c r="X12" s="17"/>
      <c r="Y12" s="18"/>
      <c r="Z12" s="16"/>
      <c r="AA12" s="17"/>
      <c r="AB12" s="18"/>
      <c r="AC12" s="14"/>
      <c r="AD12" s="14"/>
      <c r="AE12" s="14"/>
    </row>
    <row r="13" customFormat="false" ht="37.2" hidden="false" customHeight="true" outlineLevel="0" collapsed="false">
      <c r="A13" s="20" t="s">
        <v>27</v>
      </c>
      <c r="B13" s="20"/>
      <c r="C13" s="20"/>
      <c r="D13" s="21" t="n">
        <v>171.327</v>
      </c>
      <c r="E13" s="21"/>
      <c r="F13" s="22" t="n">
        <v>43553</v>
      </c>
      <c r="G13" s="23" t="s">
        <v>28</v>
      </c>
      <c r="H13" s="24"/>
      <c r="I13" s="25" t="s">
        <v>29</v>
      </c>
      <c r="J13" s="26"/>
      <c r="K13" s="24"/>
      <c r="L13" s="25" t="s">
        <v>30</v>
      </c>
      <c r="M13" s="26"/>
      <c r="N13" s="24"/>
      <c r="O13" s="25" t="s">
        <v>31</v>
      </c>
      <c r="P13" s="26"/>
      <c r="Q13" s="24"/>
      <c r="R13" s="25" t="s">
        <v>32</v>
      </c>
      <c r="S13" s="26"/>
      <c r="T13" s="27"/>
      <c r="U13" s="25" t="s">
        <v>33</v>
      </c>
      <c r="V13" s="26"/>
      <c r="W13" s="24"/>
      <c r="X13" s="25" t="s">
        <v>34</v>
      </c>
      <c r="Y13" s="26"/>
      <c r="Z13" s="28"/>
      <c r="AA13" s="29" t="s">
        <v>35</v>
      </c>
      <c r="AB13" s="30"/>
      <c r="AC13" s="31" t="s">
        <v>36</v>
      </c>
      <c r="AD13" s="31"/>
      <c r="AE13" s="31"/>
    </row>
    <row r="14" customFormat="false" ht="37.2" hidden="false" customHeight="true" outlineLevel="0" collapsed="false">
      <c r="A14" s="32" t="s">
        <v>37</v>
      </c>
      <c r="B14" s="32"/>
      <c r="C14" s="33"/>
      <c r="D14" s="34"/>
      <c r="E14" s="34"/>
      <c r="F14" s="35" t="n">
        <v>43850</v>
      </c>
      <c r="G14" s="23" t="s">
        <v>38</v>
      </c>
      <c r="H14" s="36" t="n">
        <v>1.201</v>
      </c>
      <c r="I14" s="37" t="s">
        <v>39</v>
      </c>
      <c r="J14" s="38" t="n">
        <v>0.05343</v>
      </c>
      <c r="K14" s="39" t="n">
        <v>2.575</v>
      </c>
      <c r="L14" s="40" t="s">
        <v>39</v>
      </c>
      <c r="M14" s="41" t="n">
        <v>0.4039</v>
      </c>
      <c r="N14" s="36" t="n">
        <v>0.1098</v>
      </c>
      <c r="O14" s="37" t="s">
        <v>39</v>
      </c>
      <c r="P14" s="38" t="n">
        <v>0.01524</v>
      </c>
      <c r="Q14" s="36" t="n">
        <v>1.074</v>
      </c>
      <c r="R14" s="37" t="s">
        <v>39</v>
      </c>
      <c r="S14" s="38" t="n">
        <v>0.0584</v>
      </c>
      <c r="T14" s="39" t="n">
        <v>4.9686</v>
      </c>
      <c r="U14" s="40" t="s">
        <v>39</v>
      </c>
      <c r="V14" s="41" t="n">
        <v>0.4517</v>
      </c>
      <c r="W14" s="36" t="n">
        <v>0.0235</v>
      </c>
      <c r="X14" s="37" t="s">
        <v>39</v>
      </c>
      <c r="Y14" s="38" t="n">
        <v>0.0214</v>
      </c>
      <c r="Z14" s="36" t="n">
        <v>0.1177</v>
      </c>
      <c r="AA14" s="37" t="s">
        <v>39</v>
      </c>
      <c r="AB14" s="38" t="n">
        <v>0.01765</v>
      </c>
      <c r="AC14" s="42"/>
      <c r="AD14" s="42"/>
      <c r="AE14" s="42"/>
    </row>
    <row r="15" customFormat="false" ht="29.05" hidden="false" customHeight="true" outlineLevel="0" collapsed="false">
      <c r="A15" s="43"/>
      <c r="B15" s="32"/>
      <c r="C15" s="32"/>
      <c r="D15" s="32"/>
      <c r="E15" s="32"/>
      <c r="F15" s="35"/>
      <c r="G15" s="23"/>
      <c r="H15" s="44"/>
      <c r="I15" s="40"/>
      <c r="J15" s="45"/>
      <c r="K15" s="44"/>
      <c r="L15" s="40"/>
      <c r="M15" s="45"/>
      <c r="N15" s="44"/>
      <c r="O15" s="40"/>
      <c r="P15" s="45"/>
      <c r="Q15" s="44"/>
      <c r="R15" s="40"/>
      <c r="S15" s="45"/>
      <c r="T15" s="44"/>
      <c r="U15" s="40"/>
      <c r="V15" s="45"/>
      <c r="W15" s="44"/>
      <c r="X15" s="40"/>
      <c r="Y15" s="45"/>
      <c r="Z15" s="44"/>
      <c r="AA15" s="40"/>
      <c r="AB15" s="45"/>
      <c r="AC15" s="46"/>
      <c r="AD15" s="40"/>
      <c r="AE15" s="47"/>
    </row>
    <row r="16" customFormat="false" ht="29.05" hidden="false" customHeight="true" outlineLevel="0" collapsed="false">
      <c r="A16" s="32"/>
      <c r="B16" s="32"/>
      <c r="C16" s="48"/>
      <c r="D16" s="32"/>
      <c r="E16" s="32"/>
      <c r="F16" s="49"/>
      <c r="G16" s="50" t="s">
        <v>28</v>
      </c>
      <c r="H16" s="51" t="s">
        <v>40</v>
      </c>
      <c r="I16" s="51"/>
      <c r="J16" s="51"/>
      <c r="K16" s="24"/>
      <c r="L16" s="25" t="s">
        <v>41</v>
      </c>
      <c r="M16" s="26"/>
      <c r="N16" s="52"/>
      <c r="O16" s="25" t="s">
        <v>42</v>
      </c>
      <c r="P16" s="53"/>
      <c r="Q16" s="52"/>
      <c r="R16" s="25" t="s">
        <v>43</v>
      </c>
      <c r="S16" s="53"/>
      <c r="T16" s="27"/>
      <c r="U16" s="25" t="s">
        <v>44</v>
      </c>
      <c r="V16" s="54"/>
      <c r="W16" s="27"/>
      <c r="X16" s="25"/>
      <c r="Y16" s="54"/>
      <c r="Z16" s="27"/>
      <c r="AA16" s="25"/>
      <c r="AB16" s="54"/>
      <c r="AC16" s="24"/>
      <c r="AD16" s="25"/>
      <c r="AE16" s="26"/>
    </row>
    <row r="17" customFormat="false" ht="29.05" hidden="false" customHeight="true" outlineLevel="0" collapsed="false">
      <c r="A17" s="32"/>
      <c r="B17" s="32"/>
      <c r="C17" s="48"/>
      <c r="D17" s="32"/>
      <c r="E17" s="32"/>
      <c r="F17" s="49"/>
      <c r="G17" s="23" t="s">
        <v>38</v>
      </c>
      <c r="H17" s="39" t="n">
        <v>289.25</v>
      </c>
      <c r="I17" s="40" t="s">
        <v>39</v>
      </c>
      <c r="J17" s="41" t="n">
        <v>31.53</v>
      </c>
      <c r="K17" s="36" t="s">
        <v>45</v>
      </c>
      <c r="L17" s="37"/>
      <c r="M17" s="55"/>
      <c r="N17" s="36" t="n">
        <v>0.0235</v>
      </c>
      <c r="O17" s="40" t="s">
        <v>39</v>
      </c>
      <c r="P17" s="38" t="n">
        <v>0.021</v>
      </c>
      <c r="Q17" s="36" t="n">
        <v>1.305</v>
      </c>
      <c r="R17" s="37" t="s">
        <v>39</v>
      </c>
      <c r="S17" s="38" t="n">
        <v>0.09911</v>
      </c>
      <c r="T17" s="39" t="s">
        <v>46</v>
      </c>
      <c r="U17" s="56"/>
      <c r="V17" s="41"/>
      <c r="W17" s="44"/>
      <c r="X17" s="40"/>
      <c r="Y17" s="45"/>
      <c r="Z17" s="44"/>
      <c r="AA17" s="40"/>
      <c r="AB17" s="45"/>
      <c r="AC17" s="46"/>
      <c r="AD17" s="40"/>
      <c r="AE17" s="47"/>
    </row>
    <row r="18" customFormat="false" ht="29.05" hidden="false" customHeight="true" outlineLevel="0" collapsed="false">
      <c r="A18" s="57"/>
      <c r="B18" s="57"/>
      <c r="C18" s="58"/>
      <c r="D18" s="57"/>
      <c r="E18" s="57"/>
      <c r="F18" s="59"/>
      <c r="G18" s="23"/>
      <c r="H18" s="60"/>
      <c r="I18" s="40"/>
      <c r="J18" s="61"/>
      <c r="K18" s="60"/>
      <c r="L18" s="56"/>
      <c r="M18" s="61"/>
      <c r="N18" s="36"/>
      <c r="O18" s="40"/>
      <c r="P18" s="38"/>
      <c r="Q18" s="39"/>
      <c r="R18" s="56"/>
      <c r="S18" s="41"/>
      <c r="T18" s="39"/>
      <c r="U18" s="56"/>
      <c r="V18" s="41"/>
      <c r="W18" s="44"/>
      <c r="X18" s="40"/>
      <c r="Y18" s="45"/>
      <c r="Z18" s="44"/>
      <c r="AA18" s="40"/>
      <c r="AB18" s="45"/>
      <c r="AC18" s="46"/>
      <c r="AD18" s="40"/>
      <c r="AE18" s="47"/>
    </row>
    <row r="19" customFormat="false" ht="28.15" hidden="false" customHeight="true" outlineLevel="0" collapsed="false">
      <c r="A19" s="62" t="s">
        <v>47</v>
      </c>
      <c r="B19" s="62"/>
      <c r="C19" s="62"/>
      <c r="D19" s="63" t="n">
        <v>55.461</v>
      </c>
      <c r="E19" s="64" t="s">
        <v>48</v>
      </c>
      <c r="F19" s="65" t="n">
        <v>43914</v>
      </c>
      <c r="G19" s="66" t="s">
        <v>28</v>
      </c>
      <c r="H19" s="24"/>
      <c r="I19" s="25" t="s">
        <v>29</v>
      </c>
      <c r="J19" s="26"/>
      <c r="K19" s="24"/>
      <c r="L19" s="25" t="s">
        <v>30</v>
      </c>
      <c r="M19" s="26"/>
      <c r="N19" s="24"/>
      <c r="O19" s="25" t="s">
        <v>31</v>
      </c>
      <c r="P19" s="26"/>
      <c r="Q19" s="24"/>
      <c r="R19" s="25" t="s">
        <v>32</v>
      </c>
      <c r="S19" s="26"/>
      <c r="T19" s="27"/>
      <c r="U19" s="25" t="s">
        <v>33</v>
      </c>
      <c r="V19" s="26"/>
      <c r="W19" s="24"/>
      <c r="X19" s="25" t="s">
        <v>34</v>
      </c>
      <c r="Y19" s="26"/>
      <c r="Z19" s="28"/>
      <c r="AA19" s="29" t="s">
        <v>35</v>
      </c>
      <c r="AB19" s="30"/>
      <c r="AC19" s="31" t="s">
        <v>36</v>
      </c>
      <c r="AD19" s="31"/>
      <c r="AE19" s="31"/>
    </row>
    <row r="20" customFormat="false" ht="28.15" hidden="false" customHeight="true" outlineLevel="0" collapsed="false">
      <c r="A20" s="67" t="s">
        <v>37</v>
      </c>
      <c r="B20" s="67"/>
      <c r="C20" s="68"/>
      <c r="D20" s="69"/>
      <c r="E20" s="69"/>
      <c r="F20" s="70" t="n">
        <v>43970</v>
      </c>
      <c r="G20" s="66" t="s">
        <v>38</v>
      </c>
      <c r="H20" s="71" t="n">
        <v>1.243</v>
      </c>
      <c r="I20" s="72" t="s">
        <v>39</v>
      </c>
      <c r="J20" s="73" t="n">
        <v>0.083</v>
      </c>
      <c r="K20" s="74" t="n">
        <v>3.017</v>
      </c>
      <c r="L20" s="75" t="s">
        <v>39</v>
      </c>
      <c r="M20" s="76" t="n">
        <v>0.8641</v>
      </c>
      <c r="N20" s="71" t="n">
        <v>0.161</v>
      </c>
      <c r="O20" s="72" t="s">
        <v>39</v>
      </c>
      <c r="P20" s="73" t="n">
        <v>0.0288</v>
      </c>
      <c r="Q20" s="74" t="n">
        <v>1.381</v>
      </c>
      <c r="R20" s="77" t="s">
        <v>39</v>
      </c>
      <c r="S20" s="76" t="n">
        <v>0.09954</v>
      </c>
      <c r="T20" s="74" t="n">
        <v>8.3492</v>
      </c>
      <c r="U20" s="75" t="s">
        <v>39</v>
      </c>
      <c r="V20" s="76" t="n">
        <v>0.944</v>
      </c>
      <c r="W20" s="71" t="s">
        <v>49</v>
      </c>
      <c r="X20" s="72"/>
      <c r="Y20" s="73"/>
      <c r="Z20" s="71" t="n">
        <v>0.111</v>
      </c>
      <c r="AA20" s="72" t="s">
        <v>39</v>
      </c>
      <c r="AB20" s="73" t="n">
        <v>0.03093</v>
      </c>
      <c r="AC20" s="78"/>
      <c r="AD20" s="78"/>
      <c r="AE20" s="78"/>
    </row>
    <row r="21" customFormat="false" ht="27.35" hidden="false" customHeight="true" outlineLevel="0" collapsed="false">
      <c r="A21" s="79"/>
      <c r="B21" s="67"/>
      <c r="C21" s="67"/>
      <c r="D21" s="67"/>
      <c r="E21" s="67"/>
      <c r="F21" s="70"/>
      <c r="G21" s="66"/>
      <c r="H21" s="80"/>
      <c r="I21" s="75"/>
      <c r="J21" s="81"/>
      <c r="K21" s="80"/>
      <c r="L21" s="75"/>
      <c r="M21" s="81"/>
      <c r="N21" s="80"/>
      <c r="O21" s="75"/>
      <c r="P21" s="81"/>
      <c r="Q21" s="80"/>
      <c r="R21" s="75"/>
      <c r="S21" s="81"/>
      <c r="T21" s="80"/>
      <c r="U21" s="75"/>
      <c r="V21" s="81"/>
      <c r="W21" s="80"/>
      <c r="X21" s="75"/>
      <c r="Y21" s="81"/>
      <c r="Z21" s="80"/>
      <c r="AA21" s="75"/>
      <c r="AB21" s="81"/>
      <c r="AC21" s="82"/>
      <c r="AD21" s="75"/>
      <c r="AE21" s="83"/>
    </row>
    <row r="22" customFormat="false" ht="28.15" hidden="false" customHeight="true" outlineLevel="0" collapsed="false">
      <c r="A22" s="67"/>
      <c r="B22" s="67"/>
      <c r="C22" s="84"/>
      <c r="D22" s="67"/>
      <c r="E22" s="67"/>
      <c r="F22" s="85"/>
      <c r="G22" s="86" t="s">
        <v>28</v>
      </c>
      <c r="H22" s="51" t="s">
        <v>40</v>
      </c>
      <c r="I22" s="51"/>
      <c r="J22" s="51"/>
      <c r="K22" s="24"/>
      <c r="L22" s="25" t="s">
        <v>41</v>
      </c>
      <c r="M22" s="26"/>
      <c r="N22" s="52"/>
      <c r="O22" s="25" t="s">
        <v>42</v>
      </c>
      <c r="P22" s="53"/>
      <c r="Q22" s="52"/>
      <c r="R22" s="25" t="s">
        <v>43</v>
      </c>
      <c r="S22" s="53"/>
      <c r="T22" s="27"/>
      <c r="U22" s="25" t="s">
        <v>44</v>
      </c>
      <c r="V22" s="54"/>
      <c r="W22" s="27"/>
      <c r="X22" s="25"/>
      <c r="Y22" s="54"/>
      <c r="Z22" s="27"/>
      <c r="AA22" s="25"/>
      <c r="AB22" s="54"/>
      <c r="AC22" s="24"/>
      <c r="AD22" s="25"/>
      <c r="AE22" s="26"/>
    </row>
    <row r="23" customFormat="false" ht="29" hidden="false" customHeight="true" outlineLevel="0" collapsed="false">
      <c r="A23" s="67"/>
      <c r="B23" s="67"/>
      <c r="C23" s="84"/>
      <c r="D23" s="67"/>
      <c r="E23" s="67"/>
      <c r="F23" s="85"/>
      <c r="G23" s="66" t="s">
        <v>38</v>
      </c>
      <c r="H23" s="74" t="n">
        <v>554.52</v>
      </c>
      <c r="I23" s="75" t="s">
        <v>39</v>
      </c>
      <c r="J23" s="76" t="n">
        <v>80.36</v>
      </c>
      <c r="K23" s="74" t="n">
        <v>0.7436</v>
      </c>
      <c r="L23" s="77" t="s">
        <v>39</v>
      </c>
      <c r="M23" s="87" t="n">
        <v>0.2956</v>
      </c>
      <c r="N23" s="71" t="n">
        <v>0.019786</v>
      </c>
      <c r="O23" s="75" t="s">
        <v>39</v>
      </c>
      <c r="P23" s="73" t="n">
        <v>0.03464</v>
      </c>
      <c r="Q23" s="74" t="n">
        <v>2.215</v>
      </c>
      <c r="R23" s="77" t="s">
        <v>39</v>
      </c>
      <c r="S23" s="76" t="n">
        <v>0.1785</v>
      </c>
      <c r="T23" s="74" t="s">
        <v>50</v>
      </c>
      <c r="U23" s="77"/>
      <c r="V23" s="76"/>
      <c r="W23" s="80"/>
      <c r="X23" s="75"/>
      <c r="Y23" s="81"/>
      <c r="Z23" s="80"/>
      <c r="AA23" s="75"/>
      <c r="AB23" s="81"/>
      <c r="AC23" s="82"/>
      <c r="AD23" s="75"/>
      <c r="AE23" s="83"/>
    </row>
    <row r="24" customFormat="false" ht="29.85" hidden="false" customHeight="true" outlineLevel="0" collapsed="false">
      <c r="A24" s="88"/>
      <c r="B24" s="88"/>
      <c r="C24" s="89"/>
      <c r="D24" s="88"/>
      <c r="E24" s="88"/>
      <c r="F24" s="90"/>
      <c r="G24" s="66"/>
      <c r="H24" s="91"/>
      <c r="I24" s="75"/>
      <c r="J24" s="92"/>
      <c r="K24" s="91"/>
      <c r="L24" s="77"/>
      <c r="M24" s="92"/>
      <c r="N24" s="71"/>
      <c r="O24" s="75"/>
      <c r="P24" s="73"/>
      <c r="Q24" s="74"/>
      <c r="R24" s="77"/>
      <c r="S24" s="76"/>
      <c r="T24" s="74"/>
      <c r="U24" s="77"/>
      <c r="V24" s="76"/>
      <c r="W24" s="80"/>
      <c r="X24" s="75"/>
      <c r="Y24" s="81"/>
      <c r="Z24" s="80"/>
      <c r="AA24" s="75"/>
      <c r="AB24" s="81"/>
      <c r="AC24" s="82"/>
      <c r="AD24" s="75"/>
      <c r="AE24" s="83"/>
    </row>
    <row r="25" customFormat="false" ht="42.4" hidden="false" customHeight="true" outlineLevel="0" collapsed="false">
      <c r="A25" s="20" t="s">
        <v>51</v>
      </c>
      <c r="B25" s="20" t="s">
        <v>52</v>
      </c>
      <c r="C25" s="48"/>
      <c r="D25" s="21" t="n">
        <f aca="false">D13</f>
        <v>171.327</v>
      </c>
      <c r="E25" s="21"/>
      <c r="F25" s="22"/>
      <c r="G25" s="23" t="s">
        <v>28</v>
      </c>
      <c r="H25" s="24"/>
      <c r="I25" s="25" t="s">
        <v>29</v>
      </c>
      <c r="J25" s="26"/>
      <c r="K25" s="24"/>
      <c r="L25" s="25" t="s">
        <v>30</v>
      </c>
      <c r="M25" s="26"/>
      <c r="N25" s="24"/>
      <c r="O25" s="25" t="s">
        <v>31</v>
      </c>
      <c r="P25" s="26"/>
      <c r="Q25" s="24"/>
      <c r="R25" s="25" t="s">
        <v>32</v>
      </c>
      <c r="S25" s="26"/>
      <c r="T25" s="27"/>
      <c r="U25" s="25" t="s">
        <v>33</v>
      </c>
      <c r="V25" s="26"/>
      <c r="W25" s="24"/>
      <c r="X25" s="25" t="s">
        <v>34</v>
      </c>
      <c r="Y25" s="26"/>
      <c r="Z25" s="28"/>
      <c r="AA25" s="29" t="s">
        <v>35</v>
      </c>
      <c r="AB25" s="30"/>
      <c r="AC25" s="31" t="s">
        <v>36</v>
      </c>
      <c r="AD25" s="31"/>
      <c r="AE25" s="31"/>
    </row>
    <row r="26" customFormat="false" ht="28.25" hidden="false" customHeight="true" outlineLevel="0" collapsed="false">
      <c r="A26" s="32"/>
      <c r="B26" s="32"/>
      <c r="C26" s="33"/>
      <c r="D26" s="34"/>
      <c r="E26" s="34"/>
      <c r="F26" s="35"/>
      <c r="G26" s="23" t="s">
        <v>38</v>
      </c>
      <c r="H26" s="36" t="n">
        <v>1.201</v>
      </c>
      <c r="I26" s="37" t="s">
        <v>39</v>
      </c>
      <c r="J26" s="38" t="n">
        <v>0.05343</v>
      </c>
      <c r="K26" s="39" t="n">
        <v>2.575</v>
      </c>
      <c r="L26" s="40" t="s">
        <v>39</v>
      </c>
      <c r="M26" s="41" t="n">
        <v>0.4039</v>
      </c>
      <c r="N26" s="36" t="n">
        <v>0.1098</v>
      </c>
      <c r="O26" s="37" t="s">
        <v>39</v>
      </c>
      <c r="P26" s="38" t="n">
        <v>0.01524</v>
      </c>
      <c r="Q26" s="36" t="n">
        <v>1.074</v>
      </c>
      <c r="R26" s="37" t="s">
        <v>39</v>
      </c>
      <c r="S26" s="38" t="n">
        <v>0.0584</v>
      </c>
      <c r="T26" s="39" t="n">
        <v>4.9686</v>
      </c>
      <c r="U26" s="40" t="s">
        <v>39</v>
      </c>
      <c r="V26" s="41" t="n">
        <v>0.4517</v>
      </c>
      <c r="W26" s="36" t="n">
        <v>0.0235</v>
      </c>
      <c r="X26" s="37" t="s">
        <v>39</v>
      </c>
      <c r="Y26" s="38" t="n">
        <v>0.0214</v>
      </c>
      <c r="Z26" s="36" t="n">
        <v>0.1177</v>
      </c>
      <c r="AA26" s="37" t="s">
        <v>39</v>
      </c>
      <c r="AB26" s="38" t="n">
        <v>0.01765</v>
      </c>
      <c r="AC26" s="42"/>
      <c r="AD26" s="42"/>
      <c r="AE26" s="42"/>
    </row>
    <row r="27" customFormat="false" ht="33.15" hidden="false" customHeight="true" outlineLevel="0" collapsed="false">
      <c r="A27" s="32" t="s">
        <v>37</v>
      </c>
      <c r="B27" s="32"/>
      <c r="C27" s="32"/>
      <c r="D27" s="32"/>
      <c r="E27" s="32"/>
      <c r="F27" s="35"/>
      <c r="G27" s="23"/>
      <c r="H27" s="44"/>
      <c r="I27" s="40"/>
      <c r="J27" s="45"/>
      <c r="K27" s="44"/>
      <c r="L27" s="40"/>
      <c r="M27" s="45"/>
      <c r="N27" s="44"/>
      <c r="O27" s="40"/>
      <c r="P27" s="45"/>
      <c r="Q27" s="44"/>
      <c r="R27" s="40"/>
      <c r="S27" s="45"/>
      <c r="T27" s="44"/>
      <c r="U27" s="40"/>
      <c r="V27" s="45"/>
      <c r="W27" s="44"/>
      <c r="X27" s="40"/>
      <c r="Y27" s="45"/>
      <c r="Z27" s="44"/>
      <c r="AA27" s="40"/>
      <c r="AB27" s="45"/>
      <c r="AC27" s="46"/>
      <c r="AD27" s="40"/>
      <c r="AE27" s="47"/>
    </row>
    <row r="28" customFormat="false" ht="34.3" hidden="false" customHeight="true" outlineLevel="0" collapsed="false">
      <c r="A28" s="32"/>
      <c r="B28" s="32"/>
      <c r="C28" s="48"/>
      <c r="D28" s="32"/>
      <c r="E28" s="32"/>
      <c r="F28" s="49"/>
      <c r="G28" s="50" t="s">
        <v>28</v>
      </c>
      <c r="H28" s="51" t="s">
        <v>40</v>
      </c>
      <c r="I28" s="51"/>
      <c r="J28" s="51"/>
      <c r="K28" s="24"/>
      <c r="L28" s="25" t="s">
        <v>41</v>
      </c>
      <c r="M28" s="26"/>
      <c r="N28" s="52"/>
      <c r="O28" s="25" t="s">
        <v>42</v>
      </c>
      <c r="P28" s="53"/>
      <c r="Q28" s="52"/>
      <c r="R28" s="25" t="s">
        <v>43</v>
      </c>
      <c r="S28" s="53"/>
      <c r="T28" s="27"/>
      <c r="U28" s="25" t="s">
        <v>44</v>
      </c>
      <c r="V28" s="54"/>
      <c r="W28" s="27"/>
      <c r="X28" s="25"/>
      <c r="Y28" s="54"/>
      <c r="Z28" s="27"/>
      <c r="AA28" s="25"/>
      <c r="AB28" s="54"/>
      <c r="AC28" s="24"/>
      <c r="AD28" s="25"/>
      <c r="AE28" s="26"/>
    </row>
    <row r="29" customFormat="false" ht="34.3" hidden="false" customHeight="true" outlineLevel="0" collapsed="false">
      <c r="A29" s="32"/>
      <c r="B29" s="32"/>
      <c r="C29" s="48"/>
      <c r="D29" s="32"/>
      <c r="E29" s="32"/>
      <c r="F29" s="49"/>
      <c r="G29" s="23" t="s">
        <v>38</v>
      </c>
      <c r="H29" s="39" t="n">
        <v>289.25</v>
      </c>
      <c r="I29" s="40" t="s">
        <v>39</v>
      </c>
      <c r="J29" s="41" t="n">
        <v>31.53</v>
      </c>
      <c r="K29" s="36" t="s">
        <v>45</v>
      </c>
      <c r="L29" s="37"/>
      <c r="M29" s="55"/>
      <c r="N29" s="36" t="n">
        <v>0.0235</v>
      </c>
      <c r="O29" s="40" t="s">
        <v>39</v>
      </c>
      <c r="P29" s="38" t="n">
        <v>0.021</v>
      </c>
      <c r="Q29" s="36" t="n">
        <v>1.305</v>
      </c>
      <c r="R29" s="37" t="s">
        <v>39</v>
      </c>
      <c r="S29" s="38" t="n">
        <v>0.09911</v>
      </c>
      <c r="T29" s="39" t="s">
        <v>46</v>
      </c>
      <c r="U29" s="56"/>
      <c r="V29" s="41"/>
      <c r="W29" s="44"/>
      <c r="X29" s="40"/>
      <c r="Y29" s="45"/>
      <c r="Z29" s="44"/>
      <c r="AA29" s="40"/>
      <c r="AB29" s="45"/>
      <c r="AC29" s="46"/>
      <c r="AD29" s="40"/>
      <c r="AE29" s="47"/>
    </row>
    <row r="30" customFormat="false" ht="34.3" hidden="false" customHeight="true" outlineLevel="0" collapsed="false">
      <c r="A30" s="57"/>
      <c r="B30" s="57"/>
      <c r="C30" s="58"/>
      <c r="D30" s="57"/>
      <c r="E30" s="57"/>
      <c r="F30" s="59"/>
      <c r="G30" s="23"/>
      <c r="H30" s="60"/>
      <c r="I30" s="40"/>
      <c r="J30" s="61"/>
      <c r="K30" s="60"/>
      <c r="L30" s="56"/>
      <c r="M30" s="61"/>
      <c r="N30" s="36"/>
      <c r="O30" s="40"/>
      <c r="P30" s="38"/>
      <c r="Q30" s="39"/>
      <c r="R30" s="56"/>
      <c r="S30" s="41"/>
      <c r="T30" s="39"/>
      <c r="U30" s="56"/>
      <c r="V30" s="41"/>
      <c r="W30" s="44"/>
      <c r="X30" s="40"/>
      <c r="Y30" s="45"/>
      <c r="Z30" s="44"/>
      <c r="AA30" s="40"/>
      <c r="AB30" s="45"/>
      <c r="AC30" s="46"/>
      <c r="AD30" s="40"/>
      <c r="AE30" s="47"/>
    </row>
    <row r="31" customFormat="false" ht="41.45" hidden="false" customHeight="true" outlineLevel="0" collapsed="false">
      <c r="A31" s="12" t="s">
        <v>53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customFormat="false" ht="26.95" hidden="false" customHeight="true" outlineLevel="0" collapsed="false">
      <c r="A32" s="93" t="s">
        <v>54</v>
      </c>
      <c r="B32" s="93"/>
      <c r="C32" s="94"/>
      <c r="D32" s="94"/>
      <c r="E32" s="95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6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97"/>
      <c r="CU32" s="97"/>
      <c r="CV32" s="97"/>
      <c r="CW32" s="97"/>
      <c r="CX32" s="97"/>
      <c r="CY32" s="97"/>
      <c r="CZ32" s="97"/>
      <c r="DA32" s="97"/>
      <c r="DB32" s="97"/>
      <c r="DC32" s="97"/>
      <c r="DD32" s="97"/>
      <c r="DE32" s="97"/>
      <c r="DF32" s="97"/>
      <c r="DG32" s="97"/>
      <c r="DH32" s="97"/>
      <c r="DI32" s="97"/>
      <c r="DJ32" s="97"/>
      <c r="DK32" s="97"/>
      <c r="DL32" s="97"/>
      <c r="DM32" s="97"/>
      <c r="DN32" s="97"/>
      <c r="DO32" s="97"/>
      <c r="DP32" s="97"/>
      <c r="DQ32" s="97"/>
      <c r="DR32" s="97"/>
      <c r="DS32" s="97"/>
      <c r="DT32" s="97"/>
      <c r="DU32" s="97"/>
      <c r="DV32" s="97"/>
      <c r="DW32" s="97"/>
      <c r="DX32" s="97"/>
      <c r="DY32" s="97"/>
      <c r="DZ32" s="97"/>
      <c r="EA32" s="97"/>
      <c r="EB32" s="97"/>
      <c r="EC32" s="97"/>
      <c r="ED32" s="97"/>
      <c r="EE32" s="97"/>
      <c r="EF32" s="97"/>
      <c r="EG32" s="97"/>
      <c r="EH32" s="97"/>
      <c r="EI32" s="97"/>
      <c r="EJ32" s="97"/>
      <c r="EK32" s="97"/>
      <c r="EL32" s="97"/>
      <c r="EM32" s="97"/>
      <c r="EN32" s="97"/>
      <c r="EO32" s="97"/>
      <c r="EP32" s="97"/>
      <c r="EQ32" s="97"/>
      <c r="ER32" s="97"/>
      <c r="ES32" s="97"/>
      <c r="ET32" s="97"/>
      <c r="EU32" s="97"/>
      <c r="EV32" s="97"/>
      <c r="EW32" s="97"/>
      <c r="EX32" s="97"/>
      <c r="EY32" s="97"/>
      <c r="EZ32" s="97"/>
      <c r="FA32" s="97"/>
      <c r="FB32" s="97"/>
      <c r="FC32" s="97"/>
      <c r="FD32" s="97"/>
      <c r="FE32" s="97"/>
      <c r="FF32" s="97"/>
      <c r="FG32" s="97"/>
      <c r="FH32" s="97"/>
      <c r="FI32" s="97"/>
      <c r="FJ32" s="97"/>
      <c r="FK32" s="97"/>
      <c r="FL32" s="97"/>
      <c r="FM32" s="97"/>
      <c r="FN32" s="97"/>
      <c r="FO32" s="97"/>
      <c r="FP32" s="97"/>
      <c r="FQ32" s="97"/>
      <c r="FR32" s="97"/>
      <c r="FS32" s="97"/>
      <c r="FT32" s="97"/>
      <c r="FU32" s="97"/>
      <c r="FV32" s="97"/>
      <c r="FW32" s="97"/>
      <c r="FX32" s="97"/>
      <c r="FY32" s="97"/>
      <c r="FZ32" s="97"/>
      <c r="GA32" s="97"/>
      <c r="GB32" s="97"/>
      <c r="GC32" s="97"/>
      <c r="GD32" s="97"/>
      <c r="GE32" s="97"/>
      <c r="GF32" s="97"/>
      <c r="GG32" s="97"/>
      <c r="GH32" s="97"/>
      <c r="GI32" s="97"/>
      <c r="GJ32" s="97"/>
      <c r="GK32" s="97"/>
      <c r="GL32" s="97"/>
      <c r="GM32" s="97"/>
      <c r="GN32" s="97"/>
      <c r="GO32" s="97"/>
      <c r="GP32" s="97"/>
      <c r="GQ32" s="97"/>
      <c r="GR32" s="97"/>
      <c r="GS32" s="97"/>
      <c r="GT32" s="97"/>
      <c r="GU32" s="97"/>
      <c r="GV32" s="97"/>
      <c r="GW32" s="97"/>
      <c r="GX32" s="97"/>
      <c r="GY32" s="97"/>
      <c r="GZ32" s="97"/>
      <c r="HA32" s="97"/>
      <c r="HB32" s="97"/>
      <c r="HC32" s="97"/>
      <c r="HD32" s="97"/>
      <c r="HE32" s="97"/>
      <c r="HF32" s="97"/>
      <c r="HG32" s="97"/>
      <c r="HH32" s="97"/>
      <c r="HI32" s="97"/>
      <c r="HJ32" s="97"/>
      <c r="HK32" s="97"/>
      <c r="HL32" s="97"/>
      <c r="HM32" s="97"/>
      <c r="HN32" s="97"/>
      <c r="HO32" s="97"/>
      <c r="HP32" s="97"/>
      <c r="HQ32" s="97"/>
      <c r="HR32" s="97"/>
      <c r="HS32" s="97"/>
      <c r="HT32" s="97"/>
      <c r="HU32" s="97"/>
      <c r="HV32" s="97"/>
      <c r="HW32" s="97"/>
      <c r="HX32" s="97"/>
      <c r="HY32" s="97"/>
      <c r="HZ32" s="97"/>
      <c r="IA32" s="97"/>
      <c r="IB32" s="97"/>
      <c r="IC32" s="97"/>
      <c r="ID32" s="97"/>
      <c r="IE32" s="97"/>
      <c r="IF32" s="97"/>
      <c r="IG32" s="97"/>
      <c r="IH32" s="97"/>
      <c r="II32" s="97"/>
      <c r="IJ32" s="97"/>
      <c r="IK32" s="97"/>
      <c r="IL32" s="97"/>
      <c r="IM32" s="97"/>
      <c r="IN32" s="97"/>
      <c r="IO32" s="97"/>
      <c r="IP32" s="97"/>
      <c r="IQ32" s="97"/>
      <c r="IR32" s="97"/>
      <c r="IS32" s="97"/>
      <c r="IT32" s="97"/>
      <c r="IU32" s="97"/>
      <c r="IV32" s="97"/>
    </row>
    <row r="33" customFormat="false" ht="38.05" hidden="false" customHeight="true" outlineLevel="0" collapsed="false">
      <c r="A33" s="14" t="s">
        <v>21</v>
      </c>
      <c r="B33" s="14"/>
      <c r="C33" s="14" t="s">
        <v>23</v>
      </c>
      <c r="D33" s="14" t="s">
        <v>24</v>
      </c>
      <c r="E33" s="14" t="s">
        <v>25</v>
      </c>
      <c r="F33" s="15" t="s">
        <v>26</v>
      </c>
      <c r="G33" s="14"/>
      <c r="H33" s="16"/>
      <c r="I33" s="17"/>
      <c r="J33" s="18"/>
      <c r="K33" s="16"/>
      <c r="L33" s="17"/>
      <c r="M33" s="18"/>
      <c r="N33" s="16"/>
      <c r="O33" s="17"/>
      <c r="P33" s="18"/>
      <c r="Q33" s="16"/>
      <c r="R33" s="17"/>
      <c r="S33" s="18"/>
      <c r="T33" s="19"/>
      <c r="U33" s="17"/>
      <c r="V33" s="18"/>
      <c r="W33" s="16"/>
      <c r="X33" s="17"/>
      <c r="Y33" s="18"/>
      <c r="Z33" s="16"/>
      <c r="AA33" s="17"/>
      <c r="AB33" s="18"/>
      <c r="AC33" s="14"/>
      <c r="AD33" s="14"/>
      <c r="AE33" s="14"/>
    </row>
    <row r="34" customFormat="false" ht="42.4" hidden="false" customHeight="true" outlineLevel="0" collapsed="false">
      <c r="A34" s="98" t="s">
        <v>55</v>
      </c>
      <c r="B34" s="20" t="s">
        <v>56</v>
      </c>
      <c r="C34" s="48" t="s">
        <v>57</v>
      </c>
      <c r="D34" s="21" t="n">
        <v>21.721</v>
      </c>
      <c r="E34" s="99" t="n">
        <v>200630</v>
      </c>
      <c r="F34" s="22" t="n">
        <v>44012</v>
      </c>
      <c r="G34" s="23" t="s">
        <v>28</v>
      </c>
      <c r="H34" s="24"/>
      <c r="I34" s="25" t="s">
        <v>29</v>
      </c>
      <c r="J34" s="26"/>
      <c r="K34" s="24"/>
      <c r="L34" s="25" t="s">
        <v>30</v>
      </c>
      <c r="M34" s="26"/>
      <c r="N34" s="24"/>
      <c r="O34" s="25" t="s">
        <v>31</v>
      </c>
      <c r="P34" s="26"/>
      <c r="Q34" s="24"/>
      <c r="R34" s="25" t="s">
        <v>32</v>
      </c>
      <c r="S34" s="26"/>
      <c r="T34" s="27"/>
      <c r="U34" s="25" t="s">
        <v>33</v>
      </c>
      <c r="V34" s="26"/>
      <c r="W34" s="24"/>
      <c r="X34" s="25" t="s">
        <v>34</v>
      </c>
      <c r="Y34" s="26"/>
      <c r="Z34" s="24"/>
      <c r="AA34" s="25" t="s">
        <v>35</v>
      </c>
      <c r="AB34" s="26"/>
      <c r="AC34" s="31" t="s">
        <v>36</v>
      </c>
      <c r="AD34" s="31"/>
      <c r="AE34" s="31"/>
      <c r="BM34" s="97"/>
      <c r="BN34" s="97"/>
      <c r="BO34" s="97"/>
      <c r="BP34" s="97"/>
      <c r="BQ34" s="97"/>
      <c r="BR34" s="97"/>
      <c r="BS34" s="97"/>
      <c r="BT34" s="97"/>
      <c r="BU34" s="97"/>
      <c r="BV34" s="97"/>
      <c r="BW34" s="97"/>
      <c r="BX34" s="97"/>
      <c r="BY34" s="97"/>
      <c r="BZ34" s="97"/>
      <c r="CA34" s="97"/>
      <c r="CB34" s="97"/>
      <c r="CC34" s="97"/>
      <c r="CD34" s="97"/>
      <c r="CE34" s="97"/>
      <c r="CF34" s="97"/>
      <c r="CG34" s="97"/>
      <c r="CH34" s="97"/>
      <c r="CI34" s="97"/>
      <c r="CJ34" s="97"/>
      <c r="CK34" s="97"/>
      <c r="CL34" s="97"/>
      <c r="CM34" s="97"/>
      <c r="CN34" s="97"/>
      <c r="CO34" s="97"/>
      <c r="CP34" s="97"/>
      <c r="CQ34" s="97"/>
      <c r="CR34" s="97"/>
      <c r="CS34" s="97"/>
      <c r="CT34" s="97"/>
      <c r="CU34" s="97"/>
      <c r="CV34" s="97"/>
      <c r="CW34" s="97"/>
      <c r="CX34" s="97"/>
      <c r="CY34" s="97"/>
      <c r="CZ34" s="97"/>
      <c r="DA34" s="97"/>
      <c r="DB34" s="97"/>
      <c r="DC34" s="97"/>
      <c r="DD34" s="97"/>
      <c r="DE34" s="97"/>
      <c r="DF34" s="97"/>
      <c r="DG34" s="97"/>
      <c r="DH34" s="97"/>
      <c r="DI34" s="97"/>
      <c r="DJ34" s="97"/>
      <c r="DK34" s="97"/>
      <c r="DL34" s="97"/>
      <c r="DM34" s="97"/>
      <c r="DN34" s="97"/>
      <c r="DO34" s="97"/>
      <c r="DP34" s="97"/>
      <c r="DQ34" s="97"/>
      <c r="DR34" s="97"/>
      <c r="DS34" s="97"/>
      <c r="DT34" s="97"/>
      <c r="DU34" s="97"/>
      <c r="DV34" s="97"/>
      <c r="DW34" s="97"/>
      <c r="DX34" s="97"/>
      <c r="DY34" s="97"/>
      <c r="DZ34" s="97"/>
      <c r="EA34" s="97"/>
      <c r="EB34" s="97"/>
      <c r="EC34" s="97"/>
      <c r="ED34" s="97"/>
      <c r="EE34" s="97"/>
      <c r="EF34" s="97"/>
      <c r="EG34" s="97"/>
      <c r="EH34" s="97"/>
      <c r="EI34" s="97"/>
      <c r="EJ34" s="97"/>
      <c r="EK34" s="97"/>
      <c r="EL34" s="97"/>
      <c r="EM34" s="97"/>
      <c r="EN34" s="97"/>
      <c r="EO34" s="97"/>
      <c r="EP34" s="97"/>
      <c r="EQ34" s="97"/>
      <c r="ER34" s="97"/>
      <c r="ES34" s="97"/>
      <c r="ET34" s="97"/>
      <c r="EU34" s="97"/>
      <c r="EV34" s="97"/>
      <c r="EW34" s="97"/>
      <c r="EX34" s="97"/>
      <c r="EY34" s="97"/>
      <c r="EZ34" s="97"/>
      <c r="FA34" s="97"/>
      <c r="FB34" s="97"/>
      <c r="FC34" s="97"/>
      <c r="FD34" s="97"/>
      <c r="FE34" s="97"/>
      <c r="FF34" s="97"/>
      <c r="FG34" s="97"/>
      <c r="FH34" s="97"/>
      <c r="FI34" s="97"/>
      <c r="FJ34" s="97"/>
      <c r="FK34" s="97"/>
      <c r="FL34" s="97"/>
      <c r="FM34" s="97"/>
      <c r="FN34" s="97"/>
      <c r="FO34" s="97"/>
      <c r="FP34" s="97"/>
      <c r="FQ34" s="97"/>
      <c r="FR34" s="97"/>
      <c r="FS34" s="97"/>
      <c r="FT34" s="97"/>
      <c r="FU34" s="97"/>
      <c r="FV34" s="97"/>
      <c r="FW34" s="97"/>
      <c r="FX34" s="97"/>
      <c r="FY34" s="97"/>
      <c r="FZ34" s="97"/>
      <c r="GA34" s="97"/>
      <c r="GB34" s="97"/>
      <c r="GC34" s="97"/>
      <c r="GD34" s="97"/>
      <c r="GE34" s="97"/>
      <c r="GF34" s="97"/>
      <c r="GG34" s="97"/>
      <c r="GH34" s="97"/>
      <c r="GI34" s="97"/>
      <c r="GJ34" s="97"/>
      <c r="GK34" s="97"/>
      <c r="GL34" s="97"/>
      <c r="GM34" s="97"/>
      <c r="GN34" s="97"/>
      <c r="GO34" s="97"/>
      <c r="GP34" s="97"/>
      <c r="GQ34" s="97"/>
      <c r="GR34" s="97"/>
      <c r="GS34" s="97"/>
      <c r="GT34" s="97"/>
      <c r="GU34" s="97"/>
      <c r="GV34" s="97"/>
      <c r="GW34" s="97"/>
      <c r="GX34" s="97"/>
      <c r="GY34" s="97"/>
      <c r="GZ34" s="97"/>
      <c r="HA34" s="97"/>
      <c r="HB34" s="97"/>
      <c r="HC34" s="97"/>
      <c r="HD34" s="97"/>
      <c r="HE34" s="97"/>
      <c r="HF34" s="97"/>
      <c r="HG34" s="97"/>
      <c r="HH34" s="97"/>
      <c r="HI34" s="97"/>
      <c r="HJ34" s="97"/>
      <c r="HK34" s="97"/>
      <c r="HL34" s="97"/>
      <c r="HM34" s="97"/>
      <c r="HN34" s="97"/>
      <c r="HO34" s="97"/>
      <c r="HP34" s="97"/>
      <c r="HQ34" s="97"/>
      <c r="HR34" s="97"/>
      <c r="HS34" s="97"/>
      <c r="HT34" s="97"/>
      <c r="HU34" s="97"/>
      <c r="HV34" s="97"/>
      <c r="HW34" s="97"/>
      <c r="HX34" s="97"/>
      <c r="HY34" s="97"/>
      <c r="HZ34" s="97"/>
      <c r="IA34" s="97"/>
      <c r="IB34" s="97"/>
      <c r="IC34" s="97"/>
      <c r="ID34" s="97"/>
      <c r="IE34" s="97"/>
      <c r="IF34" s="97"/>
      <c r="IG34" s="97"/>
      <c r="IH34" s="97"/>
      <c r="II34" s="97"/>
      <c r="IJ34" s="97"/>
      <c r="IK34" s="97"/>
      <c r="IL34" s="97"/>
      <c r="IM34" s="97"/>
      <c r="IN34" s="97"/>
      <c r="IO34" s="97"/>
      <c r="IP34" s="97"/>
      <c r="IQ34" s="97"/>
      <c r="IR34" s="97"/>
      <c r="IS34" s="97"/>
      <c r="IT34" s="97"/>
      <c r="IU34" s="97"/>
      <c r="IV34" s="97"/>
    </row>
    <row r="35" customFormat="false" ht="39.8" hidden="false" customHeight="true" outlineLevel="0" collapsed="false">
      <c r="A35" s="32" t="s">
        <v>58</v>
      </c>
      <c r="B35" s="32" t="s">
        <v>59</v>
      </c>
      <c r="C35" s="33"/>
      <c r="D35" s="34"/>
      <c r="E35" s="34"/>
      <c r="F35" s="35" t="n">
        <v>44034</v>
      </c>
      <c r="G35" s="23" t="s">
        <v>60</v>
      </c>
      <c r="H35" s="39" t="s">
        <v>61</v>
      </c>
      <c r="I35" s="40"/>
      <c r="J35" s="41"/>
      <c r="K35" s="39" t="s">
        <v>62</v>
      </c>
      <c r="L35" s="40"/>
      <c r="M35" s="41"/>
      <c r="N35" s="36" t="n">
        <v>0.1165</v>
      </c>
      <c r="O35" s="37" t="s">
        <v>39</v>
      </c>
      <c r="P35" s="38" t="n">
        <v>0.08019</v>
      </c>
      <c r="Q35" s="39" t="s">
        <v>63</v>
      </c>
      <c r="R35" s="40"/>
      <c r="S35" s="41"/>
      <c r="T35" s="39" t="s">
        <v>64</v>
      </c>
      <c r="U35" s="40"/>
      <c r="V35" s="41"/>
      <c r="W35" s="36" t="n">
        <v>0.086</v>
      </c>
      <c r="X35" s="37" t="s">
        <v>39</v>
      </c>
      <c r="Y35" s="38" t="n">
        <v>0.08735</v>
      </c>
      <c r="Z35" s="36" t="n">
        <v>0.1027</v>
      </c>
      <c r="AA35" s="37" t="s">
        <v>39</v>
      </c>
      <c r="AB35" s="38" t="n">
        <v>0.06963</v>
      </c>
      <c r="AC35" s="42"/>
      <c r="AD35" s="42"/>
      <c r="AE35" s="42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  <c r="DG35" s="97"/>
      <c r="DH35" s="97"/>
      <c r="DI35" s="97"/>
      <c r="DJ35" s="97"/>
      <c r="DK35" s="97"/>
      <c r="DL35" s="97"/>
      <c r="DM35" s="97"/>
      <c r="DN35" s="97"/>
      <c r="DO35" s="97"/>
      <c r="DP35" s="97"/>
      <c r="DQ35" s="97"/>
      <c r="DR35" s="97"/>
      <c r="DS35" s="97"/>
      <c r="DT35" s="97"/>
      <c r="DU35" s="97"/>
      <c r="DV35" s="97"/>
      <c r="DW35" s="97"/>
      <c r="DX35" s="97"/>
      <c r="DY35" s="97"/>
      <c r="DZ35" s="97"/>
      <c r="EA35" s="97"/>
      <c r="EB35" s="97"/>
      <c r="EC35" s="97"/>
      <c r="ED35" s="97"/>
      <c r="EE35" s="97"/>
      <c r="EF35" s="97"/>
      <c r="EG35" s="97"/>
      <c r="EH35" s="97"/>
      <c r="EI35" s="97"/>
      <c r="EJ35" s="97"/>
      <c r="EK35" s="97"/>
      <c r="EL35" s="97"/>
      <c r="EM35" s="97"/>
      <c r="EN35" s="97"/>
      <c r="EO35" s="97"/>
      <c r="EP35" s="97"/>
      <c r="EQ35" s="97"/>
      <c r="ER35" s="97"/>
      <c r="ES35" s="97"/>
      <c r="ET35" s="97"/>
      <c r="EU35" s="97"/>
      <c r="EV35" s="97"/>
      <c r="EW35" s="97"/>
      <c r="EX35" s="97"/>
      <c r="EY35" s="97"/>
      <c r="EZ35" s="97"/>
      <c r="FA35" s="97"/>
      <c r="FB35" s="97"/>
      <c r="FC35" s="97"/>
      <c r="FD35" s="97"/>
      <c r="FE35" s="97"/>
      <c r="FF35" s="97"/>
      <c r="FG35" s="97"/>
      <c r="FH35" s="97"/>
      <c r="FI35" s="97"/>
      <c r="FJ35" s="97"/>
      <c r="FK35" s="97"/>
      <c r="FL35" s="97"/>
      <c r="FM35" s="97"/>
      <c r="FN35" s="97"/>
      <c r="FO35" s="97"/>
      <c r="FP35" s="97"/>
      <c r="FQ35" s="97"/>
      <c r="FR35" s="97"/>
      <c r="FS35" s="97"/>
      <c r="FT35" s="97"/>
      <c r="FU35" s="97"/>
      <c r="FV35" s="97"/>
      <c r="FW35" s="97"/>
      <c r="FX35" s="97"/>
      <c r="FY35" s="97"/>
      <c r="FZ35" s="97"/>
      <c r="GA35" s="97"/>
      <c r="GB35" s="97"/>
      <c r="GC35" s="97"/>
      <c r="GD35" s="97"/>
      <c r="GE35" s="97"/>
      <c r="GF35" s="97"/>
      <c r="GG35" s="97"/>
      <c r="GH35" s="97"/>
      <c r="GI35" s="97"/>
      <c r="GJ35" s="97"/>
      <c r="GK35" s="97"/>
      <c r="GL35" s="97"/>
      <c r="GM35" s="97"/>
      <c r="GN35" s="97"/>
      <c r="GO35" s="97"/>
      <c r="GP35" s="97"/>
      <c r="GQ35" s="97"/>
      <c r="GR35" s="97"/>
      <c r="GS35" s="97"/>
      <c r="GT35" s="97"/>
      <c r="GU35" s="97"/>
      <c r="GV35" s="97"/>
      <c r="GW35" s="97"/>
      <c r="GX35" s="97"/>
      <c r="GY35" s="97"/>
      <c r="GZ35" s="97"/>
      <c r="HA35" s="97"/>
      <c r="HB35" s="97"/>
      <c r="HC35" s="97"/>
      <c r="HD35" s="97"/>
      <c r="HE35" s="97"/>
      <c r="HF35" s="97"/>
      <c r="HG35" s="97"/>
      <c r="HH35" s="97"/>
      <c r="HI35" s="97"/>
      <c r="HJ35" s="97"/>
      <c r="HK35" s="97"/>
      <c r="HL35" s="97"/>
      <c r="HM35" s="97"/>
      <c r="HN35" s="97"/>
      <c r="HO35" s="97"/>
      <c r="HP35" s="97"/>
      <c r="HQ35" s="97"/>
      <c r="HR35" s="97"/>
      <c r="HS35" s="97"/>
      <c r="HT35" s="97"/>
      <c r="HU35" s="97"/>
      <c r="HV35" s="97"/>
      <c r="HW35" s="97"/>
      <c r="HX35" s="97"/>
      <c r="HY35" s="97"/>
      <c r="HZ35" s="97"/>
      <c r="IA35" s="97"/>
      <c r="IB35" s="97"/>
      <c r="IC35" s="97"/>
      <c r="ID35" s="97"/>
      <c r="IE35" s="97"/>
      <c r="IF35" s="97"/>
      <c r="IG35" s="97"/>
      <c r="IH35" s="97"/>
      <c r="II35" s="97"/>
      <c r="IJ35" s="97"/>
      <c r="IK35" s="97"/>
      <c r="IL35" s="97"/>
      <c r="IM35" s="97"/>
      <c r="IN35" s="97"/>
      <c r="IO35" s="97"/>
      <c r="IP35" s="97"/>
      <c r="IQ35" s="97"/>
      <c r="IR35" s="97"/>
      <c r="IS35" s="97"/>
      <c r="IT35" s="97"/>
      <c r="IU35" s="97"/>
      <c r="IV35" s="97"/>
    </row>
    <row r="36" customFormat="false" ht="33.15" hidden="false" customHeight="true" outlineLevel="0" collapsed="false">
      <c r="A36" s="32"/>
      <c r="B36" s="32" t="s">
        <v>65</v>
      </c>
      <c r="C36" s="32"/>
      <c r="D36" s="32"/>
      <c r="E36" s="32"/>
      <c r="F36" s="35"/>
      <c r="G36" s="23" t="s">
        <v>66</v>
      </c>
      <c r="H36" s="100" t="str">
        <f aca="false">"&lt;"&amp;ROUND(RIGHT(H35,LEN(H35)-1)*81/1,2)&amp;" ppt"</f>
        <v>&lt;13.77 ppt</v>
      </c>
      <c r="I36" s="40"/>
      <c r="J36" s="101"/>
      <c r="K36" s="100" t="str">
        <f aca="false">"&lt;"&amp;ROUND(RIGHT(K35,LEN(K35)-1)*81/1,2)&amp;" ppt"</f>
        <v>&lt;317.52 ppt</v>
      </c>
      <c r="L36" s="40"/>
      <c r="M36" s="45"/>
      <c r="N36" s="100" t="str">
        <f aca="false">ROUND(N35*1760/1,2)&amp;" ppt"</f>
        <v>205.04 ppt</v>
      </c>
      <c r="O36" s="40" t="s">
        <v>39</v>
      </c>
      <c r="P36" s="101" t="str">
        <f aca="false">ROUND(P35*1760/1,2)&amp;" ppt"</f>
        <v>141.13 ppt</v>
      </c>
      <c r="Q36" s="100" t="str">
        <f aca="false">"&lt;"&amp;ROUND(RIGHT(Q35,LEN(Q35)-1)*246/1,2)&amp;" ppt"</f>
        <v>&lt;76.26 ppt</v>
      </c>
      <c r="R36" s="40"/>
      <c r="S36" s="45"/>
      <c r="T36" s="100" t="str">
        <f aca="false">"&lt;"&amp;ROUND(RIGHT(T35,LEN(T35)-1)*32300/1000,2)&amp;" ppb"</f>
        <v>&lt;66.54 ppb</v>
      </c>
      <c r="U36" s="40"/>
      <c r="V36" s="101"/>
      <c r="W36" s="44"/>
      <c r="X36" s="40"/>
      <c r="Y36" s="45"/>
      <c r="Z36" s="44"/>
      <c r="AA36" s="40"/>
      <c r="AB36" s="45"/>
      <c r="AC36" s="46"/>
      <c r="AD36" s="40"/>
      <c r="AE36" s="4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97"/>
      <c r="CS36" s="97"/>
      <c r="CT36" s="97"/>
      <c r="CU36" s="97"/>
      <c r="CV36" s="97"/>
      <c r="CW36" s="97"/>
      <c r="CX36" s="97"/>
      <c r="CY36" s="97"/>
      <c r="CZ36" s="97"/>
      <c r="DA36" s="97"/>
      <c r="DB36" s="97"/>
      <c r="DC36" s="97"/>
      <c r="DD36" s="97"/>
      <c r="DE36" s="97"/>
      <c r="DF36" s="97"/>
      <c r="DG36" s="97"/>
      <c r="DH36" s="97"/>
      <c r="DI36" s="97"/>
      <c r="DJ36" s="97"/>
      <c r="DK36" s="97"/>
      <c r="DL36" s="97"/>
      <c r="DM36" s="97"/>
      <c r="DN36" s="97"/>
      <c r="DO36" s="97"/>
      <c r="DP36" s="97"/>
      <c r="DQ36" s="97"/>
      <c r="DR36" s="97"/>
      <c r="DS36" s="97"/>
      <c r="DT36" s="97"/>
      <c r="DU36" s="97"/>
      <c r="DV36" s="97"/>
      <c r="DW36" s="97"/>
      <c r="DX36" s="97"/>
      <c r="DY36" s="97"/>
      <c r="DZ36" s="97"/>
      <c r="EA36" s="97"/>
      <c r="EB36" s="97"/>
      <c r="EC36" s="97"/>
      <c r="ED36" s="97"/>
      <c r="EE36" s="97"/>
      <c r="EF36" s="97"/>
      <c r="EG36" s="97"/>
      <c r="EH36" s="97"/>
      <c r="EI36" s="97"/>
      <c r="EJ36" s="97"/>
      <c r="EK36" s="97"/>
      <c r="EL36" s="97"/>
      <c r="EM36" s="97"/>
      <c r="EN36" s="97"/>
      <c r="EO36" s="97"/>
      <c r="EP36" s="97"/>
      <c r="EQ36" s="97"/>
      <c r="ER36" s="97"/>
      <c r="ES36" s="97"/>
      <c r="ET36" s="97"/>
      <c r="EU36" s="97"/>
      <c r="EV36" s="97"/>
      <c r="EW36" s="97"/>
      <c r="EX36" s="97"/>
      <c r="EY36" s="97"/>
      <c r="EZ36" s="97"/>
      <c r="FA36" s="97"/>
      <c r="FB36" s="97"/>
      <c r="FC36" s="97"/>
      <c r="FD36" s="97"/>
      <c r="FE36" s="97"/>
      <c r="FF36" s="97"/>
      <c r="FG36" s="97"/>
      <c r="FH36" s="97"/>
      <c r="FI36" s="97"/>
      <c r="FJ36" s="97"/>
      <c r="FK36" s="97"/>
      <c r="FL36" s="97"/>
      <c r="FM36" s="97"/>
      <c r="FN36" s="97"/>
      <c r="FO36" s="97"/>
      <c r="FP36" s="97"/>
      <c r="FQ36" s="97"/>
      <c r="FR36" s="97"/>
      <c r="FS36" s="97"/>
      <c r="FT36" s="97"/>
      <c r="FU36" s="97"/>
      <c r="FV36" s="97"/>
      <c r="FW36" s="97"/>
      <c r="FX36" s="97"/>
      <c r="FY36" s="97"/>
      <c r="FZ36" s="97"/>
      <c r="GA36" s="97"/>
      <c r="GB36" s="97"/>
      <c r="GC36" s="97"/>
      <c r="GD36" s="97"/>
      <c r="GE36" s="97"/>
      <c r="GF36" s="97"/>
      <c r="GG36" s="97"/>
      <c r="GH36" s="97"/>
      <c r="GI36" s="97"/>
      <c r="GJ36" s="97"/>
      <c r="GK36" s="97"/>
      <c r="GL36" s="97"/>
      <c r="GM36" s="97"/>
      <c r="GN36" s="97"/>
      <c r="GO36" s="97"/>
      <c r="GP36" s="97"/>
      <c r="GQ36" s="97"/>
      <c r="GR36" s="97"/>
      <c r="GS36" s="97"/>
      <c r="GT36" s="97"/>
      <c r="GU36" s="97"/>
      <c r="GV36" s="97"/>
      <c r="GW36" s="97"/>
      <c r="GX36" s="97"/>
      <c r="GY36" s="97"/>
      <c r="GZ36" s="97"/>
      <c r="HA36" s="97"/>
      <c r="HB36" s="97"/>
      <c r="HC36" s="97"/>
      <c r="HD36" s="97"/>
      <c r="HE36" s="97"/>
      <c r="HF36" s="97"/>
      <c r="HG36" s="97"/>
      <c r="HH36" s="97"/>
      <c r="HI36" s="97"/>
      <c r="HJ36" s="97"/>
      <c r="HK36" s="97"/>
      <c r="HL36" s="97"/>
      <c r="HM36" s="97"/>
      <c r="HN36" s="97"/>
      <c r="HO36" s="97"/>
      <c r="HP36" s="97"/>
      <c r="HQ36" s="97"/>
      <c r="HR36" s="97"/>
      <c r="HS36" s="97"/>
      <c r="HT36" s="97"/>
      <c r="HU36" s="97"/>
      <c r="HV36" s="97"/>
      <c r="HW36" s="97"/>
      <c r="HX36" s="97"/>
      <c r="HY36" s="97"/>
      <c r="HZ36" s="97"/>
      <c r="IA36" s="97"/>
      <c r="IB36" s="97"/>
      <c r="IC36" s="97"/>
      <c r="ID36" s="97"/>
      <c r="IE36" s="97"/>
      <c r="IF36" s="97"/>
      <c r="IG36" s="97"/>
      <c r="IH36" s="97"/>
      <c r="II36" s="97"/>
      <c r="IJ36" s="97"/>
      <c r="IK36" s="97"/>
      <c r="IL36" s="97"/>
      <c r="IM36" s="97"/>
      <c r="IN36" s="97"/>
      <c r="IO36" s="97"/>
      <c r="IP36" s="97"/>
      <c r="IQ36" s="97"/>
      <c r="IR36" s="97"/>
      <c r="IS36" s="97"/>
      <c r="IT36" s="97"/>
      <c r="IU36" s="97"/>
      <c r="IV36" s="97"/>
    </row>
    <row r="37" customFormat="false" ht="34.3" hidden="false" customHeight="true" outlineLevel="0" collapsed="false">
      <c r="A37" s="32"/>
      <c r="B37" s="32"/>
      <c r="C37" s="48"/>
      <c r="D37" s="32"/>
      <c r="E37" s="32"/>
      <c r="F37" s="35"/>
      <c r="G37" s="23" t="s">
        <v>28</v>
      </c>
      <c r="H37" s="51" t="s">
        <v>40</v>
      </c>
      <c r="I37" s="51"/>
      <c r="J37" s="51"/>
      <c r="K37" s="24"/>
      <c r="L37" s="25" t="s">
        <v>41</v>
      </c>
      <c r="M37" s="26"/>
      <c r="N37" s="52"/>
      <c r="O37" s="25" t="s">
        <v>42</v>
      </c>
      <c r="P37" s="53"/>
      <c r="Q37" s="52"/>
      <c r="R37" s="25" t="s">
        <v>43</v>
      </c>
      <c r="S37" s="53"/>
      <c r="T37" s="51"/>
      <c r="U37" s="51"/>
      <c r="V37" s="51"/>
      <c r="W37" s="27"/>
      <c r="X37" s="25"/>
      <c r="Y37" s="54"/>
      <c r="Z37" s="27"/>
      <c r="AA37" s="25"/>
      <c r="AB37" s="54"/>
      <c r="AC37" s="24"/>
      <c r="AD37" s="25"/>
      <c r="AE37" s="26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97"/>
      <c r="DC37" s="97"/>
      <c r="DD37" s="97"/>
      <c r="DE37" s="97"/>
      <c r="DF37" s="97"/>
      <c r="DG37" s="97"/>
      <c r="DH37" s="97"/>
      <c r="DI37" s="97"/>
      <c r="DJ37" s="97"/>
      <c r="DK37" s="97"/>
      <c r="DL37" s="97"/>
      <c r="DM37" s="97"/>
      <c r="DN37" s="97"/>
      <c r="DO37" s="97"/>
      <c r="DP37" s="97"/>
      <c r="DQ37" s="97"/>
      <c r="DR37" s="97"/>
      <c r="DS37" s="97"/>
      <c r="DT37" s="97"/>
      <c r="DU37" s="97"/>
      <c r="DV37" s="97"/>
      <c r="DW37" s="97"/>
      <c r="DX37" s="97"/>
      <c r="DY37" s="97"/>
      <c r="DZ37" s="97"/>
      <c r="EA37" s="97"/>
      <c r="EB37" s="97"/>
      <c r="EC37" s="97"/>
      <c r="ED37" s="97"/>
      <c r="EE37" s="97"/>
      <c r="EF37" s="97"/>
      <c r="EG37" s="97"/>
      <c r="EH37" s="97"/>
      <c r="EI37" s="97"/>
      <c r="EJ37" s="97"/>
      <c r="EK37" s="97"/>
      <c r="EL37" s="97"/>
      <c r="EM37" s="97"/>
      <c r="EN37" s="97"/>
      <c r="EO37" s="97"/>
      <c r="EP37" s="97"/>
      <c r="EQ37" s="97"/>
      <c r="ER37" s="97"/>
      <c r="ES37" s="97"/>
      <c r="ET37" s="97"/>
      <c r="EU37" s="97"/>
      <c r="EV37" s="97"/>
      <c r="EW37" s="97"/>
      <c r="EX37" s="97"/>
      <c r="EY37" s="97"/>
      <c r="EZ37" s="97"/>
      <c r="FA37" s="97"/>
      <c r="FB37" s="97"/>
      <c r="FC37" s="97"/>
      <c r="FD37" s="97"/>
      <c r="FE37" s="97"/>
      <c r="FF37" s="97"/>
      <c r="FG37" s="97"/>
      <c r="FH37" s="97"/>
      <c r="FI37" s="97"/>
      <c r="FJ37" s="97"/>
      <c r="FK37" s="97"/>
      <c r="FL37" s="97"/>
      <c r="FM37" s="97"/>
      <c r="FN37" s="97"/>
      <c r="FO37" s="97"/>
      <c r="FP37" s="97"/>
      <c r="FQ37" s="97"/>
      <c r="FR37" s="97"/>
      <c r="FS37" s="97"/>
      <c r="FT37" s="97"/>
      <c r="FU37" s="97"/>
      <c r="FV37" s="97"/>
      <c r="FW37" s="97"/>
      <c r="FX37" s="97"/>
      <c r="FY37" s="97"/>
      <c r="FZ37" s="97"/>
      <c r="GA37" s="97"/>
      <c r="GB37" s="97"/>
      <c r="GC37" s="97"/>
      <c r="GD37" s="97"/>
      <c r="GE37" s="97"/>
      <c r="GF37" s="97"/>
      <c r="GG37" s="97"/>
      <c r="GH37" s="97"/>
      <c r="GI37" s="97"/>
      <c r="GJ37" s="97"/>
      <c r="GK37" s="97"/>
      <c r="GL37" s="97"/>
      <c r="GM37" s="97"/>
      <c r="GN37" s="97"/>
      <c r="GO37" s="97"/>
      <c r="GP37" s="97"/>
      <c r="GQ37" s="97"/>
      <c r="GR37" s="97"/>
      <c r="GS37" s="97"/>
      <c r="GT37" s="97"/>
      <c r="GU37" s="97"/>
      <c r="GV37" s="97"/>
      <c r="GW37" s="97"/>
      <c r="GX37" s="97"/>
      <c r="GY37" s="97"/>
      <c r="GZ37" s="97"/>
      <c r="HA37" s="97"/>
      <c r="HB37" s="97"/>
      <c r="HC37" s="97"/>
      <c r="HD37" s="97"/>
      <c r="HE37" s="97"/>
      <c r="HF37" s="97"/>
      <c r="HG37" s="97"/>
      <c r="HH37" s="97"/>
      <c r="HI37" s="97"/>
      <c r="HJ37" s="97"/>
      <c r="HK37" s="97"/>
      <c r="HL37" s="97"/>
      <c r="HM37" s="97"/>
      <c r="HN37" s="97"/>
      <c r="HO37" s="97"/>
      <c r="HP37" s="97"/>
      <c r="HQ37" s="97"/>
      <c r="HR37" s="97"/>
      <c r="HS37" s="97"/>
      <c r="HT37" s="97"/>
      <c r="HU37" s="97"/>
      <c r="HV37" s="97"/>
      <c r="HW37" s="97"/>
      <c r="HX37" s="97"/>
      <c r="HY37" s="97"/>
      <c r="HZ37" s="97"/>
      <c r="IA37" s="97"/>
      <c r="IB37" s="97"/>
      <c r="IC37" s="97"/>
      <c r="ID37" s="97"/>
      <c r="IE37" s="97"/>
      <c r="IF37" s="97"/>
      <c r="IG37" s="97"/>
      <c r="IH37" s="97"/>
      <c r="II37" s="97"/>
      <c r="IJ37" s="97"/>
      <c r="IK37" s="97"/>
      <c r="IL37" s="97"/>
      <c r="IM37" s="97"/>
      <c r="IN37" s="97"/>
      <c r="IO37" s="97"/>
      <c r="IP37" s="97"/>
      <c r="IQ37" s="97"/>
      <c r="IR37" s="97"/>
      <c r="IS37" s="97"/>
      <c r="IT37" s="97"/>
      <c r="IU37" s="97"/>
      <c r="IV37" s="97"/>
    </row>
    <row r="38" customFormat="false" ht="34.3" hidden="false" customHeight="true" outlineLevel="0" collapsed="false">
      <c r="A38" s="32"/>
      <c r="B38" s="32"/>
      <c r="C38" s="48"/>
      <c r="D38" s="32"/>
      <c r="E38" s="32"/>
      <c r="F38" s="35"/>
      <c r="G38" s="23" t="s">
        <v>60</v>
      </c>
      <c r="H38" s="102" t="s">
        <v>67</v>
      </c>
      <c r="I38" s="103"/>
      <c r="J38" s="104"/>
      <c r="K38" s="39" t="n">
        <v>0.259</v>
      </c>
      <c r="L38" s="56" t="s">
        <v>39</v>
      </c>
      <c r="M38" s="41" t="n">
        <v>0.817</v>
      </c>
      <c r="N38" s="36" t="n">
        <v>0.077</v>
      </c>
      <c r="O38" s="40" t="s">
        <v>39</v>
      </c>
      <c r="P38" s="38" t="n">
        <v>0.0728</v>
      </c>
      <c r="Q38" s="39" t="n">
        <v>0.7622</v>
      </c>
      <c r="R38" s="56" t="s">
        <v>39</v>
      </c>
      <c r="S38" s="41" t="n">
        <v>0.3607</v>
      </c>
      <c r="T38" s="105"/>
      <c r="U38" s="106"/>
      <c r="V38" s="107"/>
      <c r="W38" s="44"/>
      <c r="X38" s="40"/>
      <c r="Y38" s="45"/>
      <c r="Z38" s="44"/>
      <c r="AA38" s="40"/>
      <c r="AB38" s="45"/>
      <c r="AC38" s="46"/>
      <c r="AD38" s="40"/>
      <c r="AE38" s="4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7"/>
      <c r="DA38" s="97"/>
      <c r="DB38" s="97"/>
      <c r="DC38" s="97"/>
      <c r="DD38" s="97"/>
      <c r="DE38" s="97"/>
      <c r="DF38" s="97"/>
      <c r="DG38" s="97"/>
      <c r="DH38" s="97"/>
      <c r="DI38" s="97"/>
      <c r="DJ38" s="97"/>
      <c r="DK38" s="97"/>
      <c r="DL38" s="97"/>
      <c r="DM38" s="97"/>
      <c r="DN38" s="97"/>
      <c r="DO38" s="97"/>
      <c r="DP38" s="97"/>
      <c r="DQ38" s="97"/>
      <c r="DR38" s="97"/>
      <c r="DS38" s="97"/>
      <c r="DT38" s="97"/>
      <c r="DU38" s="97"/>
      <c r="DV38" s="97"/>
      <c r="DW38" s="97"/>
      <c r="DX38" s="97"/>
      <c r="DY38" s="97"/>
      <c r="DZ38" s="97"/>
      <c r="EA38" s="97"/>
      <c r="EB38" s="97"/>
      <c r="EC38" s="97"/>
      <c r="ED38" s="97"/>
      <c r="EE38" s="97"/>
      <c r="EF38" s="97"/>
      <c r="EG38" s="97"/>
      <c r="EH38" s="97"/>
      <c r="EI38" s="97"/>
      <c r="EJ38" s="97"/>
      <c r="EK38" s="97"/>
      <c r="EL38" s="97"/>
      <c r="EM38" s="97"/>
      <c r="EN38" s="97"/>
      <c r="EO38" s="97"/>
      <c r="EP38" s="97"/>
      <c r="EQ38" s="97"/>
      <c r="ER38" s="97"/>
      <c r="ES38" s="97"/>
      <c r="ET38" s="97"/>
      <c r="EU38" s="97"/>
      <c r="EV38" s="97"/>
      <c r="EW38" s="97"/>
      <c r="EX38" s="97"/>
      <c r="EY38" s="97"/>
      <c r="EZ38" s="97"/>
      <c r="FA38" s="97"/>
      <c r="FB38" s="97"/>
      <c r="FC38" s="97"/>
      <c r="FD38" s="97"/>
      <c r="FE38" s="97"/>
      <c r="FF38" s="97"/>
      <c r="FG38" s="97"/>
      <c r="FH38" s="97"/>
      <c r="FI38" s="97"/>
      <c r="FJ38" s="97"/>
      <c r="FK38" s="97"/>
      <c r="FL38" s="97"/>
      <c r="FM38" s="97"/>
      <c r="FN38" s="97"/>
      <c r="FO38" s="97"/>
      <c r="FP38" s="97"/>
      <c r="FQ38" s="97"/>
      <c r="FR38" s="97"/>
      <c r="FS38" s="97"/>
      <c r="FT38" s="97"/>
      <c r="FU38" s="97"/>
      <c r="FV38" s="97"/>
      <c r="FW38" s="97"/>
      <c r="FX38" s="97"/>
      <c r="FY38" s="97"/>
      <c r="FZ38" s="97"/>
      <c r="GA38" s="97"/>
      <c r="GB38" s="97"/>
      <c r="GC38" s="97"/>
      <c r="GD38" s="97"/>
      <c r="GE38" s="97"/>
      <c r="GF38" s="97"/>
      <c r="GG38" s="97"/>
      <c r="GH38" s="97"/>
      <c r="GI38" s="97"/>
      <c r="GJ38" s="97"/>
      <c r="GK38" s="97"/>
      <c r="GL38" s="97"/>
      <c r="GM38" s="97"/>
      <c r="GN38" s="97"/>
      <c r="GO38" s="97"/>
      <c r="GP38" s="97"/>
      <c r="GQ38" s="97"/>
      <c r="GR38" s="97"/>
      <c r="GS38" s="97"/>
      <c r="GT38" s="97"/>
      <c r="GU38" s="97"/>
      <c r="GV38" s="97"/>
      <c r="GW38" s="97"/>
      <c r="GX38" s="97"/>
      <c r="GY38" s="97"/>
      <c r="GZ38" s="97"/>
      <c r="HA38" s="97"/>
      <c r="HB38" s="97"/>
      <c r="HC38" s="97"/>
      <c r="HD38" s="97"/>
      <c r="HE38" s="97"/>
      <c r="HF38" s="97"/>
      <c r="HG38" s="97"/>
      <c r="HH38" s="97"/>
      <c r="HI38" s="97"/>
      <c r="HJ38" s="97"/>
      <c r="HK38" s="97"/>
      <c r="HL38" s="97"/>
      <c r="HM38" s="97"/>
      <c r="HN38" s="97"/>
      <c r="HO38" s="97"/>
      <c r="HP38" s="97"/>
      <c r="HQ38" s="97"/>
      <c r="HR38" s="97"/>
      <c r="HS38" s="97"/>
      <c r="HT38" s="97"/>
      <c r="HU38" s="97"/>
      <c r="HV38" s="97"/>
      <c r="HW38" s="97"/>
      <c r="HX38" s="97"/>
      <c r="HY38" s="97"/>
      <c r="HZ38" s="97"/>
      <c r="IA38" s="97"/>
      <c r="IB38" s="97"/>
      <c r="IC38" s="97"/>
      <c r="ID38" s="97"/>
      <c r="IE38" s="97"/>
      <c r="IF38" s="97"/>
      <c r="IG38" s="97"/>
      <c r="IH38" s="97"/>
      <c r="II38" s="97"/>
      <c r="IJ38" s="97"/>
      <c r="IK38" s="97"/>
      <c r="IL38" s="97"/>
      <c r="IM38" s="97"/>
      <c r="IN38" s="97"/>
      <c r="IO38" s="97"/>
      <c r="IP38" s="97"/>
      <c r="IQ38" s="97"/>
      <c r="IR38" s="97"/>
      <c r="IS38" s="97"/>
      <c r="IT38" s="97"/>
      <c r="IU38" s="97"/>
      <c r="IV38" s="97"/>
    </row>
    <row r="39" customFormat="false" ht="34.3" hidden="false" customHeight="true" outlineLevel="0" collapsed="false">
      <c r="A39" s="57"/>
      <c r="B39" s="57"/>
      <c r="C39" s="58"/>
      <c r="D39" s="57"/>
      <c r="E39" s="57"/>
      <c r="F39" s="59"/>
      <c r="G39" s="23" t="s">
        <v>66</v>
      </c>
      <c r="H39" s="100" t="str">
        <f aca="false">"&lt;"&amp;ROUND(RIGHT(H38,LEN(H38)-1)*81/1000,2)&amp;" ppb"</f>
        <v>&lt;116.48 ppb</v>
      </c>
      <c r="I39" s="40"/>
      <c r="J39" s="101"/>
      <c r="K39" s="60"/>
      <c r="L39" s="56"/>
      <c r="M39" s="61"/>
      <c r="N39" s="36"/>
      <c r="O39" s="40"/>
      <c r="P39" s="38"/>
      <c r="Q39" s="100" t="str">
        <f aca="false">ROUND(Q38*246/1,2)&amp;" ppt"</f>
        <v>187.5 ppt</v>
      </c>
      <c r="R39" s="40" t="s">
        <v>39</v>
      </c>
      <c r="S39" s="101" t="str">
        <f aca="false">ROUND(S38*246/1,2)&amp;" ppt"</f>
        <v>88.73 ppt</v>
      </c>
      <c r="T39" s="39"/>
      <c r="U39" s="56"/>
      <c r="V39" s="41"/>
      <c r="W39" s="44"/>
      <c r="X39" s="40"/>
      <c r="Y39" s="45"/>
      <c r="Z39" s="44"/>
      <c r="AA39" s="40"/>
      <c r="AB39" s="45"/>
      <c r="AC39" s="46"/>
      <c r="AD39" s="40"/>
      <c r="AE39" s="4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  <c r="CN39" s="97"/>
      <c r="CO39" s="97"/>
      <c r="CP39" s="97"/>
      <c r="CQ39" s="97"/>
      <c r="CR39" s="97"/>
      <c r="CS39" s="97"/>
      <c r="CT39" s="97"/>
      <c r="CU39" s="97"/>
      <c r="CV39" s="97"/>
      <c r="CW39" s="97"/>
      <c r="CX39" s="97"/>
      <c r="CY39" s="97"/>
      <c r="CZ39" s="97"/>
      <c r="DA39" s="97"/>
      <c r="DB39" s="97"/>
      <c r="DC39" s="97"/>
      <c r="DD39" s="97"/>
      <c r="DE39" s="97"/>
      <c r="DF39" s="97"/>
      <c r="DG39" s="97"/>
      <c r="DH39" s="97"/>
      <c r="DI39" s="97"/>
      <c r="DJ39" s="97"/>
      <c r="DK39" s="97"/>
      <c r="DL39" s="97"/>
      <c r="DM39" s="97"/>
      <c r="DN39" s="97"/>
      <c r="DO39" s="97"/>
      <c r="DP39" s="97"/>
      <c r="DQ39" s="97"/>
      <c r="DR39" s="97"/>
      <c r="DS39" s="97"/>
      <c r="DT39" s="97"/>
      <c r="DU39" s="97"/>
      <c r="DV39" s="97"/>
      <c r="DW39" s="97"/>
      <c r="DX39" s="97"/>
      <c r="DY39" s="97"/>
      <c r="DZ39" s="97"/>
      <c r="EA39" s="97"/>
      <c r="EB39" s="97"/>
      <c r="EC39" s="97"/>
      <c r="ED39" s="97"/>
      <c r="EE39" s="97"/>
      <c r="EF39" s="97"/>
      <c r="EG39" s="97"/>
      <c r="EH39" s="97"/>
      <c r="EI39" s="97"/>
      <c r="EJ39" s="97"/>
      <c r="EK39" s="97"/>
      <c r="EL39" s="97"/>
      <c r="EM39" s="97"/>
      <c r="EN39" s="97"/>
      <c r="EO39" s="97"/>
      <c r="EP39" s="97"/>
      <c r="EQ39" s="97"/>
      <c r="ER39" s="97"/>
      <c r="ES39" s="97"/>
      <c r="ET39" s="97"/>
      <c r="EU39" s="97"/>
      <c r="EV39" s="97"/>
      <c r="EW39" s="97"/>
      <c r="EX39" s="97"/>
      <c r="EY39" s="97"/>
      <c r="EZ39" s="97"/>
      <c r="FA39" s="97"/>
      <c r="FB39" s="97"/>
      <c r="FC39" s="97"/>
      <c r="FD39" s="97"/>
      <c r="FE39" s="97"/>
      <c r="FF39" s="97"/>
      <c r="FG39" s="97"/>
      <c r="FH39" s="97"/>
      <c r="FI39" s="97"/>
      <c r="FJ39" s="97"/>
      <c r="FK39" s="97"/>
      <c r="FL39" s="97"/>
      <c r="FM39" s="97"/>
      <c r="FN39" s="97"/>
      <c r="FO39" s="97"/>
      <c r="FP39" s="97"/>
      <c r="FQ39" s="97"/>
      <c r="FR39" s="97"/>
      <c r="FS39" s="97"/>
      <c r="FT39" s="97"/>
      <c r="FU39" s="97"/>
      <c r="FV39" s="97"/>
      <c r="FW39" s="97"/>
      <c r="FX39" s="97"/>
      <c r="FY39" s="97"/>
      <c r="FZ39" s="97"/>
      <c r="GA39" s="97"/>
      <c r="GB39" s="97"/>
      <c r="GC39" s="97"/>
      <c r="GD39" s="97"/>
      <c r="GE39" s="97"/>
      <c r="GF39" s="97"/>
      <c r="GG39" s="97"/>
      <c r="GH39" s="97"/>
      <c r="GI39" s="97"/>
      <c r="GJ39" s="97"/>
      <c r="GK39" s="97"/>
      <c r="GL39" s="97"/>
      <c r="GM39" s="97"/>
      <c r="GN39" s="97"/>
      <c r="GO39" s="97"/>
      <c r="GP39" s="97"/>
      <c r="GQ39" s="97"/>
      <c r="GR39" s="97"/>
      <c r="GS39" s="97"/>
      <c r="GT39" s="97"/>
      <c r="GU39" s="97"/>
      <c r="GV39" s="97"/>
      <c r="GW39" s="97"/>
      <c r="GX39" s="97"/>
      <c r="GY39" s="97"/>
      <c r="GZ39" s="97"/>
      <c r="HA39" s="97"/>
      <c r="HB39" s="97"/>
      <c r="HC39" s="97"/>
      <c r="HD39" s="97"/>
      <c r="HE39" s="97"/>
      <c r="HF39" s="97"/>
      <c r="HG39" s="97"/>
      <c r="HH39" s="97"/>
      <c r="HI39" s="97"/>
      <c r="HJ39" s="97"/>
      <c r="HK39" s="97"/>
      <c r="HL39" s="97"/>
      <c r="HM39" s="97"/>
      <c r="HN39" s="97"/>
      <c r="HO39" s="97"/>
      <c r="HP39" s="97"/>
      <c r="HQ39" s="97"/>
      <c r="HR39" s="97"/>
      <c r="HS39" s="97"/>
      <c r="HT39" s="97"/>
      <c r="HU39" s="97"/>
      <c r="HV39" s="97"/>
      <c r="HW39" s="97"/>
      <c r="HX39" s="97"/>
      <c r="HY39" s="97"/>
      <c r="HZ39" s="97"/>
      <c r="IA39" s="97"/>
      <c r="IB39" s="97"/>
      <c r="IC39" s="97"/>
      <c r="ID39" s="97"/>
      <c r="IE39" s="97"/>
      <c r="IF39" s="97"/>
      <c r="IG39" s="97"/>
      <c r="IH39" s="97"/>
      <c r="II39" s="97"/>
      <c r="IJ39" s="97"/>
      <c r="IK39" s="97"/>
      <c r="IL39" s="97"/>
      <c r="IM39" s="97"/>
      <c r="IN39" s="97"/>
      <c r="IO39" s="97"/>
      <c r="IP39" s="97"/>
      <c r="IQ39" s="97"/>
      <c r="IR39" s="97"/>
      <c r="IS39" s="97"/>
      <c r="IT39" s="97"/>
      <c r="IU39" s="97"/>
      <c r="IV39" s="97"/>
    </row>
    <row r="40" customFormat="false" ht="42.4" hidden="false" customHeight="true" outlineLevel="0" collapsed="false">
      <c r="A40" s="108" t="s">
        <v>68</v>
      </c>
      <c r="B40" s="62" t="s">
        <v>69</v>
      </c>
      <c r="C40" s="84" t="s">
        <v>70</v>
      </c>
      <c r="D40" s="63" t="n">
        <v>13.513</v>
      </c>
      <c r="E40" s="64" t="s">
        <v>71</v>
      </c>
      <c r="F40" s="65" t="n">
        <v>44054</v>
      </c>
      <c r="G40" s="66" t="s">
        <v>28</v>
      </c>
      <c r="H40" s="24"/>
      <c r="I40" s="25" t="s">
        <v>29</v>
      </c>
      <c r="J40" s="26"/>
      <c r="K40" s="24"/>
      <c r="L40" s="25" t="s">
        <v>30</v>
      </c>
      <c r="M40" s="26"/>
      <c r="N40" s="24"/>
      <c r="O40" s="25" t="s">
        <v>31</v>
      </c>
      <c r="P40" s="26"/>
      <c r="Q40" s="24"/>
      <c r="R40" s="25" t="s">
        <v>32</v>
      </c>
      <c r="S40" s="26"/>
      <c r="T40" s="27"/>
      <c r="U40" s="25" t="s">
        <v>33</v>
      </c>
      <c r="V40" s="26"/>
      <c r="W40" s="24"/>
      <c r="X40" s="25" t="s">
        <v>34</v>
      </c>
      <c r="Y40" s="26"/>
      <c r="Z40" s="24"/>
      <c r="AA40" s="25" t="s">
        <v>35</v>
      </c>
      <c r="AB40" s="26"/>
      <c r="AC40" s="31" t="s">
        <v>36</v>
      </c>
      <c r="AD40" s="31"/>
      <c r="AE40" s="31"/>
    </row>
    <row r="41" customFormat="false" ht="37.3" hidden="false" customHeight="true" outlineLevel="0" collapsed="false">
      <c r="A41" s="67" t="s">
        <v>72</v>
      </c>
      <c r="B41" s="67" t="s">
        <v>73</v>
      </c>
      <c r="C41" s="68"/>
      <c r="D41" s="69"/>
      <c r="E41" s="69"/>
      <c r="F41" s="70" t="n">
        <v>44068</v>
      </c>
      <c r="G41" s="66" t="s">
        <v>60</v>
      </c>
      <c r="H41" s="74" t="n">
        <v>1.035</v>
      </c>
      <c r="I41" s="75" t="s">
        <v>39</v>
      </c>
      <c r="J41" s="76" t="n">
        <v>0.3004</v>
      </c>
      <c r="K41" s="74" t="n">
        <v>20.47</v>
      </c>
      <c r="L41" s="75" t="s">
        <v>39</v>
      </c>
      <c r="M41" s="76" t="n">
        <v>6.919</v>
      </c>
      <c r="N41" s="74" t="n">
        <v>0.2957</v>
      </c>
      <c r="O41" s="75" t="s">
        <v>39</v>
      </c>
      <c r="P41" s="76" t="n">
        <v>0.127</v>
      </c>
      <c r="Q41" s="74" t="s">
        <v>74</v>
      </c>
      <c r="R41" s="75"/>
      <c r="S41" s="76"/>
      <c r="T41" s="74" t="n">
        <v>3.0261</v>
      </c>
      <c r="U41" s="75" t="s">
        <v>39</v>
      </c>
      <c r="V41" s="76" t="n">
        <v>2.265</v>
      </c>
      <c r="W41" s="71" t="s">
        <v>75</v>
      </c>
      <c r="X41" s="72"/>
      <c r="Y41" s="73"/>
      <c r="Z41" s="74" t="s">
        <v>76</v>
      </c>
      <c r="AA41" s="77"/>
      <c r="AB41" s="76"/>
      <c r="AC41" s="78"/>
      <c r="AD41" s="78"/>
      <c r="AE41" s="78"/>
    </row>
    <row r="42" customFormat="false" ht="41.25" hidden="false" customHeight="true" outlineLevel="0" collapsed="false">
      <c r="A42" s="67" t="s">
        <v>77</v>
      </c>
      <c r="B42" s="67"/>
      <c r="C42" s="67"/>
      <c r="D42" s="67"/>
      <c r="E42" s="67"/>
      <c r="F42" s="70"/>
      <c r="G42" s="66" t="s">
        <v>66</v>
      </c>
      <c r="H42" s="109" t="str">
        <f aca="false">ROUND(H41*81/1,2)&amp;" ppt"</f>
        <v>83.84 ppt</v>
      </c>
      <c r="I42" s="75" t="s">
        <v>39</v>
      </c>
      <c r="J42" s="110" t="str">
        <f aca="false">ROUND(J41*81/1,2)&amp;" ppt"</f>
        <v>24.33 ppt</v>
      </c>
      <c r="K42" s="109" t="str">
        <f aca="false">ROUND(K41*81/1,2)&amp;" ppt"</f>
        <v>1658.07 ppt</v>
      </c>
      <c r="L42" s="75" t="s">
        <v>39</v>
      </c>
      <c r="M42" s="110" t="str">
        <f aca="false">ROUND(M41*81/1,2)&amp;" ppt"</f>
        <v>560.44 ppt</v>
      </c>
      <c r="N42" s="109" t="str">
        <f aca="false">ROUND(N41*1760/1,2)&amp;" ppt"</f>
        <v>520.43 ppt</v>
      </c>
      <c r="O42" s="75" t="s">
        <v>39</v>
      </c>
      <c r="P42" s="110" t="str">
        <f aca="false">ROUND(P41*1760/1,2)&amp;" ppt"</f>
        <v>223.52 ppt</v>
      </c>
      <c r="Q42" s="109" t="str">
        <f aca="false">"&lt;"&amp;ROUND(RIGHT(Q41,LEN(Q41)-1)*246/1,2)&amp;" ppt"</f>
        <v>&lt;81.18 ppt</v>
      </c>
      <c r="R42" s="75"/>
      <c r="S42" s="110"/>
      <c r="T42" s="109" t="str">
        <f aca="false">ROUND(T41*32300/1000,2)&amp;" ppb"</f>
        <v>97.74 ppb</v>
      </c>
      <c r="U42" s="75" t="s">
        <v>39</v>
      </c>
      <c r="V42" s="110" t="str">
        <f aca="false">ROUND(V41*32300/1000,2)&amp;" ppb"</f>
        <v>73.16 ppb</v>
      </c>
      <c r="W42" s="80"/>
      <c r="X42" s="75"/>
      <c r="Y42" s="81"/>
      <c r="Z42" s="80"/>
      <c r="AA42" s="75"/>
      <c r="AB42" s="81"/>
      <c r="AC42" s="82"/>
      <c r="AD42" s="75"/>
      <c r="AE42" s="83"/>
    </row>
    <row r="43" customFormat="false" ht="34.3" hidden="false" customHeight="true" outlineLevel="0" collapsed="false">
      <c r="A43" s="67"/>
      <c r="B43" s="67"/>
      <c r="C43" s="84"/>
      <c r="D43" s="67"/>
      <c r="E43" s="67"/>
      <c r="F43" s="70"/>
      <c r="G43" s="66" t="s">
        <v>28</v>
      </c>
      <c r="H43" s="51" t="s">
        <v>40</v>
      </c>
      <c r="I43" s="51"/>
      <c r="J43" s="51"/>
      <c r="K43" s="24"/>
      <c r="L43" s="25" t="s">
        <v>41</v>
      </c>
      <c r="M43" s="26"/>
      <c r="N43" s="52"/>
      <c r="O43" s="25" t="s">
        <v>42</v>
      </c>
      <c r="P43" s="53"/>
      <c r="Q43" s="52"/>
      <c r="R43" s="25" t="s">
        <v>43</v>
      </c>
      <c r="S43" s="53"/>
      <c r="T43" s="51"/>
      <c r="U43" s="51"/>
      <c r="V43" s="51"/>
      <c r="W43" s="27"/>
      <c r="X43" s="25"/>
      <c r="Y43" s="54"/>
      <c r="Z43" s="27"/>
      <c r="AA43" s="25"/>
      <c r="AB43" s="54"/>
      <c r="AC43" s="24"/>
      <c r="AD43" s="25"/>
      <c r="AE43" s="26"/>
    </row>
    <row r="44" customFormat="false" ht="34.3" hidden="false" customHeight="true" outlineLevel="0" collapsed="false">
      <c r="A44" s="67"/>
      <c r="B44" s="67"/>
      <c r="C44" s="84"/>
      <c r="D44" s="67"/>
      <c r="E44" s="67"/>
      <c r="F44" s="70"/>
      <c r="G44" s="66" t="s">
        <v>60</v>
      </c>
      <c r="H44" s="111" t="s">
        <v>78</v>
      </c>
      <c r="I44" s="112"/>
      <c r="J44" s="113"/>
      <c r="K44" s="91" t="n">
        <v>3.9086</v>
      </c>
      <c r="L44" s="77" t="s">
        <v>39</v>
      </c>
      <c r="M44" s="92" t="n">
        <v>1.326</v>
      </c>
      <c r="N44" s="74" t="n">
        <v>0.0796</v>
      </c>
      <c r="O44" s="77" t="s">
        <v>39</v>
      </c>
      <c r="P44" s="76" t="n">
        <v>0.1132</v>
      </c>
      <c r="Q44" s="74" t="n">
        <v>0.4988</v>
      </c>
      <c r="R44" s="77" t="s">
        <v>39</v>
      </c>
      <c r="S44" s="76" t="n">
        <v>0.5127</v>
      </c>
      <c r="T44" s="111"/>
      <c r="U44" s="112"/>
      <c r="V44" s="114"/>
      <c r="W44" s="80"/>
      <c r="X44" s="75"/>
      <c r="Y44" s="81"/>
      <c r="Z44" s="80"/>
      <c r="AA44" s="75"/>
      <c r="AB44" s="81"/>
      <c r="AC44" s="82"/>
      <c r="AD44" s="75"/>
      <c r="AE44" s="83"/>
    </row>
    <row r="45" customFormat="false" ht="34.3" hidden="false" customHeight="true" outlineLevel="0" collapsed="false">
      <c r="A45" s="88"/>
      <c r="B45" s="88"/>
      <c r="C45" s="89"/>
      <c r="D45" s="88"/>
      <c r="E45" s="88"/>
      <c r="F45" s="90"/>
      <c r="G45" s="66" t="s">
        <v>66</v>
      </c>
      <c r="H45" s="109" t="str">
        <f aca="false">"&lt;"&amp;ROUND(RIGHT(H44,LEN(H44)-1)*81/1000,2)&amp;" ppb"</f>
        <v>&lt;72.84 ppb</v>
      </c>
      <c r="I45" s="75"/>
      <c r="J45" s="110"/>
      <c r="K45" s="91"/>
      <c r="L45" s="77"/>
      <c r="M45" s="92"/>
      <c r="N45" s="71"/>
      <c r="O45" s="75"/>
      <c r="P45" s="73"/>
      <c r="Q45" s="109" t="str">
        <f aca="false">ROUND(Q44*246/1,2)&amp;" ppt"</f>
        <v>122.7 ppt</v>
      </c>
      <c r="R45" s="75" t="s">
        <v>39</v>
      </c>
      <c r="S45" s="110" t="str">
        <f aca="false">ROUND(S44*246/1,2)&amp;" ppt"</f>
        <v>126.12 ppt</v>
      </c>
      <c r="T45" s="74"/>
      <c r="U45" s="77"/>
      <c r="V45" s="76"/>
      <c r="W45" s="80"/>
      <c r="X45" s="75"/>
      <c r="Y45" s="81"/>
      <c r="Z45" s="80"/>
      <c r="AA45" s="75"/>
      <c r="AB45" s="81"/>
      <c r="AC45" s="82"/>
      <c r="AD45" s="75"/>
      <c r="AE45" s="83"/>
    </row>
    <row r="46" customFormat="false" ht="42.4" hidden="false" customHeight="true" outlineLevel="0" collapsed="false">
      <c r="A46" s="98" t="s">
        <v>79</v>
      </c>
      <c r="B46" s="20" t="s">
        <v>80</v>
      </c>
      <c r="C46" s="48" t="s">
        <v>81</v>
      </c>
      <c r="D46" s="21" t="n">
        <v>15.658</v>
      </c>
      <c r="E46" s="99" t="n">
        <v>200825</v>
      </c>
      <c r="F46" s="22" t="n">
        <v>44068</v>
      </c>
      <c r="G46" s="23" t="s">
        <v>28</v>
      </c>
      <c r="H46" s="24"/>
      <c r="I46" s="25" t="s">
        <v>29</v>
      </c>
      <c r="J46" s="26"/>
      <c r="K46" s="24"/>
      <c r="L46" s="25" t="s">
        <v>30</v>
      </c>
      <c r="M46" s="26"/>
      <c r="N46" s="24"/>
      <c r="O46" s="25" t="s">
        <v>31</v>
      </c>
      <c r="P46" s="26"/>
      <c r="Q46" s="24"/>
      <c r="R46" s="25" t="s">
        <v>32</v>
      </c>
      <c r="S46" s="26"/>
      <c r="T46" s="27"/>
      <c r="U46" s="25" t="s">
        <v>33</v>
      </c>
      <c r="V46" s="26"/>
      <c r="W46" s="24"/>
      <c r="X46" s="25" t="s">
        <v>34</v>
      </c>
      <c r="Y46" s="26"/>
      <c r="Z46" s="24"/>
      <c r="AA46" s="25" t="s">
        <v>35</v>
      </c>
      <c r="AB46" s="26"/>
      <c r="AC46" s="31" t="s">
        <v>36</v>
      </c>
      <c r="AD46" s="31"/>
      <c r="AE46" s="31"/>
      <c r="BM46" s="97"/>
      <c r="BN46" s="97"/>
      <c r="BO46" s="97"/>
      <c r="BP46" s="97"/>
      <c r="BQ46" s="97"/>
      <c r="BR46" s="97"/>
      <c r="BS46" s="97"/>
      <c r="BT46" s="97"/>
      <c r="BU46" s="97"/>
      <c r="BV46" s="97"/>
      <c r="BW46" s="97"/>
      <c r="BX46" s="97"/>
      <c r="BY46" s="97"/>
      <c r="BZ46" s="97"/>
      <c r="CA46" s="97"/>
      <c r="CB46" s="97"/>
      <c r="CC46" s="97"/>
      <c r="CD46" s="97"/>
      <c r="CE46" s="97"/>
      <c r="CF46" s="97"/>
      <c r="CG46" s="97"/>
      <c r="CH46" s="97"/>
      <c r="CI46" s="97"/>
      <c r="CJ46" s="97"/>
      <c r="CK46" s="97"/>
      <c r="CL46" s="97"/>
      <c r="CM46" s="97"/>
      <c r="CN46" s="97"/>
      <c r="CO46" s="97"/>
      <c r="CP46" s="97"/>
      <c r="CQ46" s="97"/>
      <c r="CR46" s="97"/>
      <c r="CS46" s="97"/>
      <c r="CT46" s="97"/>
      <c r="CU46" s="97"/>
      <c r="CV46" s="97"/>
      <c r="CW46" s="97"/>
      <c r="CX46" s="97"/>
      <c r="CY46" s="97"/>
      <c r="CZ46" s="97"/>
      <c r="DA46" s="97"/>
      <c r="DB46" s="97"/>
      <c r="DC46" s="97"/>
      <c r="DD46" s="97"/>
      <c r="DE46" s="97"/>
      <c r="DF46" s="97"/>
      <c r="DG46" s="97"/>
      <c r="DH46" s="97"/>
      <c r="DI46" s="97"/>
      <c r="DJ46" s="97"/>
      <c r="DK46" s="97"/>
      <c r="DL46" s="97"/>
      <c r="DM46" s="97"/>
      <c r="DN46" s="97"/>
      <c r="DO46" s="97"/>
      <c r="DP46" s="97"/>
      <c r="DQ46" s="97"/>
      <c r="DR46" s="97"/>
      <c r="DS46" s="97"/>
      <c r="DT46" s="97"/>
      <c r="DU46" s="97"/>
      <c r="DV46" s="97"/>
      <c r="DW46" s="97"/>
      <c r="DX46" s="97"/>
      <c r="DY46" s="97"/>
      <c r="DZ46" s="97"/>
      <c r="EA46" s="97"/>
      <c r="EB46" s="97"/>
      <c r="EC46" s="97"/>
      <c r="ED46" s="97"/>
      <c r="EE46" s="97"/>
      <c r="EF46" s="97"/>
      <c r="EG46" s="97"/>
      <c r="EH46" s="97"/>
      <c r="EI46" s="97"/>
      <c r="EJ46" s="97"/>
      <c r="EK46" s="97"/>
      <c r="EL46" s="97"/>
      <c r="EM46" s="97"/>
      <c r="EN46" s="97"/>
      <c r="EO46" s="97"/>
      <c r="EP46" s="97"/>
      <c r="EQ46" s="97"/>
      <c r="ER46" s="97"/>
      <c r="ES46" s="97"/>
      <c r="ET46" s="97"/>
      <c r="EU46" s="97"/>
      <c r="EV46" s="97"/>
      <c r="EW46" s="97"/>
      <c r="EX46" s="97"/>
      <c r="EY46" s="97"/>
      <c r="EZ46" s="97"/>
      <c r="FA46" s="97"/>
      <c r="FB46" s="97"/>
      <c r="FC46" s="97"/>
      <c r="FD46" s="97"/>
      <c r="FE46" s="97"/>
      <c r="FF46" s="97"/>
      <c r="FG46" s="97"/>
      <c r="FH46" s="97"/>
      <c r="FI46" s="97"/>
      <c r="FJ46" s="97"/>
      <c r="FK46" s="97"/>
      <c r="FL46" s="97"/>
      <c r="FM46" s="97"/>
      <c r="FN46" s="97"/>
      <c r="FO46" s="97"/>
      <c r="FP46" s="97"/>
      <c r="FQ46" s="97"/>
      <c r="FR46" s="97"/>
      <c r="FS46" s="97"/>
      <c r="FT46" s="97"/>
      <c r="FU46" s="97"/>
      <c r="FV46" s="97"/>
      <c r="FW46" s="97"/>
      <c r="FX46" s="97"/>
      <c r="FY46" s="97"/>
      <c r="FZ46" s="97"/>
      <c r="GA46" s="97"/>
      <c r="GB46" s="97"/>
      <c r="GC46" s="97"/>
      <c r="GD46" s="97"/>
      <c r="GE46" s="97"/>
      <c r="GF46" s="97"/>
      <c r="GG46" s="97"/>
      <c r="GH46" s="97"/>
      <c r="GI46" s="97"/>
      <c r="GJ46" s="97"/>
      <c r="GK46" s="97"/>
      <c r="GL46" s="97"/>
      <c r="GM46" s="97"/>
      <c r="GN46" s="97"/>
      <c r="GO46" s="97"/>
      <c r="GP46" s="97"/>
      <c r="GQ46" s="97"/>
      <c r="GR46" s="97"/>
      <c r="GS46" s="97"/>
      <c r="GT46" s="97"/>
      <c r="GU46" s="97"/>
      <c r="GV46" s="97"/>
      <c r="GW46" s="97"/>
      <c r="GX46" s="97"/>
      <c r="GY46" s="97"/>
      <c r="GZ46" s="97"/>
      <c r="HA46" s="97"/>
      <c r="HB46" s="97"/>
      <c r="HC46" s="97"/>
      <c r="HD46" s="97"/>
      <c r="HE46" s="97"/>
      <c r="HF46" s="97"/>
      <c r="HG46" s="97"/>
      <c r="HH46" s="97"/>
      <c r="HI46" s="97"/>
      <c r="HJ46" s="97"/>
      <c r="HK46" s="97"/>
      <c r="HL46" s="97"/>
      <c r="HM46" s="97"/>
      <c r="HN46" s="97"/>
      <c r="HO46" s="97"/>
      <c r="HP46" s="97"/>
      <c r="HQ46" s="97"/>
      <c r="HR46" s="97"/>
      <c r="HS46" s="97"/>
      <c r="HT46" s="97"/>
      <c r="HU46" s="97"/>
      <c r="HV46" s="97"/>
      <c r="HW46" s="97"/>
      <c r="HX46" s="97"/>
      <c r="HY46" s="97"/>
      <c r="HZ46" s="97"/>
      <c r="IA46" s="97"/>
      <c r="IB46" s="97"/>
      <c r="IC46" s="97"/>
      <c r="ID46" s="97"/>
      <c r="IE46" s="97"/>
      <c r="IF46" s="97"/>
      <c r="IG46" s="97"/>
      <c r="IH46" s="97"/>
      <c r="II46" s="97"/>
      <c r="IJ46" s="97"/>
      <c r="IK46" s="97"/>
      <c r="IL46" s="97"/>
      <c r="IM46" s="97"/>
      <c r="IN46" s="97"/>
      <c r="IO46" s="97"/>
      <c r="IP46" s="97"/>
      <c r="IQ46" s="97"/>
      <c r="IR46" s="97"/>
      <c r="IS46" s="97"/>
      <c r="IT46" s="97"/>
      <c r="IU46" s="97"/>
      <c r="IV46" s="97"/>
    </row>
    <row r="47" customFormat="false" ht="28.25" hidden="false" customHeight="true" outlineLevel="0" collapsed="false">
      <c r="A47" s="32" t="s">
        <v>82</v>
      </c>
      <c r="B47" s="32" t="s">
        <v>83</v>
      </c>
      <c r="C47" s="33"/>
      <c r="D47" s="34"/>
      <c r="E47" s="34"/>
      <c r="F47" s="35" t="n">
        <v>40431</v>
      </c>
      <c r="G47" s="23" t="s">
        <v>60</v>
      </c>
      <c r="H47" s="39" t="n">
        <v>0.9738</v>
      </c>
      <c r="I47" s="40" t="s">
        <v>39</v>
      </c>
      <c r="J47" s="41" t="n">
        <v>1.065</v>
      </c>
      <c r="K47" s="39" t="n">
        <v>343</v>
      </c>
      <c r="L47" s="40" t="s">
        <v>39</v>
      </c>
      <c r="M47" s="41" t="n">
        <v>48.15</v>
      </c>
      <c r="N47" s="39" t="n">
        <v>5.377</v>
      </c>
      <c r="O47" s="40" t="s">
        <v>39</v>
      </c>
      <c r="P47" s="41" t="n">
        <v>0.6349</v>
      </c>
      <c r="Q47" s="39" t="n">
        <v>9.986</v>
      </c>
      <c r="R47" s="40" t="s">
        <v>39</v>
      </c>
      <c r="S47" s="41" t="n">
        <v>1.525</v>
      </c>
      <c r="T47" s="39" t="n">
        <v>149</v>
      </c>
      <c r="U47" s="40" t="s">
        <v>39</v>
      </c>
      <c r="V47" s="41" t="n">
        <v>17.32</v>
      </c>
      <c r="W47" s="39" t="n">
        <v>0.11284</v>
      </c>
      <c r="X47" s="56" t="s">
        <v>39</v>
      </c>
      <c r="Y47" s="41" t="n">
        <v>0.4295</v>
      </c>
      <c r="Z47" s="36" t="s">
        <v>84</v>
      </c>
      <c r="AA47" s="37"/>
      <c r="AB47" s="38"/>
      <c r="AC47" s="42"/>
      <c r="AD47" s="42"/>
      <c r="AE47" s="42"/>
      <c r="BM47" s="97"/>
      <c r="BN47" s="97"/>
      <c r="BO47" s="97"/>
      <c r="BP47" s="97"/>
      <c r="BQ47" s="97"/>
      <c r="BR47" s="97"/>
      <c r="BS47" s="97"/>
      <c r="BT47" s="97"/>
      <c r="BU47" s="97"/>
      <c r="BV47" s="97"/>
      <c r="BW47" s="97"/>
      <c r="BX47" s="97"/>
      <c r="BY47" s="97"/>
      <c r="BZ47" s="97"/>
      <c r="CA47" s="97"/>
      <c r="CB47" s="97"/>
      <c r="CC47" s="97"/>
      <c r="CD47" s="97"/>
      <c r="CE47" s="97"/>
      <c r="CF47" s="97"/>
      <c r="CG47" s="97"/>
      <c r="CH47" s="97"/>
      <c r="CI47" s="97"/>
      <c r="CJ47" s="97"/>
      <c r="CK47" s="97"/>
      <c r="CL47" s="97"/>
      <c r="CM47" s="97"/>
      <c r="CN47" s="97"/>
      <c r="CO47" s="97"/>
      <c r="CP47" s="97"/>
      <c r="CQ47" s="97"/>
      <c r="CR47" s="97"/>
      <c r="CS47" s="97"/>
      <c r="CT47" s="97"/>
      <c r="CU47" s="97"/>
      <c r="CV47" s="97"/>
      <c r="CW47" s="97"/>
      <c r="CX47" s="97"/>
      <c r="CY47" s="97"/>
      <c r="CZ47" s="97"/>
      <c r="DA47" s="97"/>
      <c r="DB47" s="97"/>
      <c r="DC47" s="97"/>
      <c r="DD47" s="97"/>
      <c r="DE47" s="97"/>
      <c r="DF47" s="97"/>
      <c r="DG47" s="97"/>
      <c r="DH47" s="97"/>
      <c r="DI47" s="97"/>
      <c r="DJ47" s="97"/>
      <c r="DK47" s="97"/>
      <c r="DL47" s="97"/>
      <c r="DM47" s="97"/>
      <c r="DN47" s="97"/>
      <c r="DO47" s="97"/>
      <c r="DP47" s="97"/>
      <c r="DQ47" s="97"/>
      <c r="DR47" s="97"/>
      <c r="DS47" s="97"/>
      <c r="DT47" s="97"/>
      <c r="DU47" s="97"/>
      <c r="DV47" s="97"/>
      <c r="DW47" s="97"/>
      <c r="DX47" s="97"/>
      <c r="DY47" s="97"/>
      <c r="DZ47" s="97"/>
      <c r="EA47" s="97"/>
      <c r="EB47" s="97"/>
      <c r="EC47" s="97"/>
      <c r="ED47" s="97"/>
      <c r="EE47" s="97"/>
      <c r="EF47" s="97"/>
      <c r="EG47" s="97"/>
      <c r="EH47" s="97"/>
      <c r="EI47" s="97"/>
      <c r="EJ47" s="97"/>
      <c r="EK47" s="97"/>
      <c r="EL47" s="97"/>
      <c r="EM47" s="97"/>
      <c r="EN47" s="97"/>
      <c r="EO47" s="97"/>
      <c r="EP47" s="97"/>
      <c r="EQ47" s="97"/>
      <c r="ER47" s="97"/>
      <c r="ES47" s="97"/>
      <c r="ET47" s="97"/>
      <c r="EU47" s="97"/>
      <c r="EV47" s="97"/>
      <c r="EW47" s="97"/>
      <c r="EX47" s="97"/>
      <c r="EY47" s="97"/>
      <c r="EZ47" s="97"/>
      <c r="FA47" s="97"/>
      <c r="FB47" s="97"/>
      <c r="FC47" s="97"/>
      <c r="FD47" s="97"/>
      <c r="FE47" s="97"/>
      <c r="FF47" s="97"/>
      <c r="FG47" s="97"/>
      <c r="FH47" s="97"/>
      <c r="FI47" s="97"/>
      <c r="FJ47" s="97"/>
      <c r="FK47" s="97"/>
      <c r="FL47" s="97"/>
      <c r="FM47" s="97"/>
      <c r="FN47" s="97"/>
      <c r="FO47" s="97"/>
      <c r="FP47" s="97"/>
      <c r="FQ47" s="97"/>
      <c r="FR47" s="97"/>
      <c r="FS47" s="97"/>
      <c r="FT47" s="97"/>
      <c r="FU47" s="97"/>
      <c r="FV47" s="97"/>
      <c r="FW47" s="97"/>
      <c r="FX47" s="97"/>
      <c r="FY47" s="97"/>
      <c r="FZ47" s="97"/>
      <c r="GA47" s="97"/>
      <c r="GB47" s="97"/>
      <c r="GC47" s="97"/>
      <c r="GD47" s="97"/>
      <c r="GE47" s="97"/>
      <c r="GF47" s="97"/>
      <c r="GG47" s="97"/>
      <c r="GH47" s="97"/>
      <c r="GI47" s="97"/>
      <c r="GJ47" s="97"/>
      <c r="GK47" s="97"/>
      <c r="GL47" s="97"/>
      <c r="GM47" s="97"/>
      <c r="GN47" s="97"/>
      <c r="GO47" s="97"/>
      <c r="GP47" s="97"/>
      <c r="GQ47" s="97"/>
      <c r="GR47" s="97"/>
      <c r="GS47" s="97"/>
      <c r="GT47" s="97"/>
      <c r="GU47" s="97"/>
      <c r="GV47" s="97"/>
      <c r="GW47" s="97"/>
      <c r="GX47" s="97"/>
      <c r="GY47" s="97"/>
      <c r="GZ47" s="97"/>
      <c r="HA47" s="97"/>
      <c r="HB47" s="97"/>
      <c r="HC47" s="97"/>
      <c r="HD47" s="97"/>
      <c r="HE47" s="97"/>
      <c r="HF47" s="97"/>
      <c r="HG47" s="97"/>
      <c r="HH47" s="97"/>
      <c r="HI47" s="97"/>
      <c r="HJ47" s="97"/>
      <c r="HK47" s="97"/>
      <c r="HL47" s="97"/>
      <c r="HM47" s="97"/>
      <c r="HN47" s="97"/>
      <c r="HO47" s="97"/>
      <c r="HP47" s="97"/>
      <c r="HQ47" s="97"/>
      <c r="HR47" s="97"/>
      <c r="HS47" s="97"/>
      <c r="HT47" s="97"/>
      <c r="HU47" s="97"/>
      <c r="HV47" s="97"/>
      <c r="HW47" s="97"/>
      <c r="HX47" s="97"/>
      <c r="HY47" s="97"/>
      <c r="HZ47" s="97"/>
      <c r="IA47" s="97"/>
      <c r="IB47" s="97"/>
      <c r="IC47" s="97"/>
      <c r="ID47" s="97"/>
      <c r="IE47" s="97"/>
      <c r="IF47" s="97"/>
      <c r="IG47" s="97"/>
      <c r="IH47" s="97"/>
      <c r="II47" s="97"/>
      <c r="IJ47" s="97"/>
      <c r="IK47" s="97"/>
      <c r="IL47" s="97"/>
      <c r="IM47" s="97"/>
      <c r="IN47" s="97"/>
      <c r="IO47" s="97"/>
      <c r="IP47" s="97"/>
      <c r="IQ47" s="97"/>
      <c r="IR47" s="97"/>
      <c r="IS47" s="97"/>
      <c r="IT47" s="97"/>
      <c r="IU47" s="97"/>
      <c r="IV47" s="97"/>
    </row>
    <row r="48" customFormat="false" ht="33.15" hidden="false" customHeight="true" outlineLevel="0" collapsed="false">
      <c r="A48" s="32"/>
      <c r="B48" s="32" t="s">
        <v>85</v>
      </c>
      <c r="C48" s="32"/>
      <c r="D48" s="32"/>
      <c r="E48" s="32"/>
      <c r="F48" s="35"/>
      <c r="G48" s="23" t="s">
        <v>66</v>
      </c>
      <c r="H48" s="100" t="str">
        <f aca="false">ROUND(H47*81/1,2)&amp;" ppt"</f>
        <v>78.88 ppt</v>
      </c>
      <c r="I48" s="40" t="s">
        <v>39</v>
      </c>
      <c r="J48" s="101" t="str">
        <f aca="false">ROUND(J47*81/1,2)&amp;" ppt"</f>
        <v>86.27 ppt</v>
      </c>
      <c r="K48" s="100" t="str">
        <f aca="false">ROUND(K47*81/1000,2)&amp;" ppb"</f>
        <v>27.78 ppb</v>
      </c>
      <c r="L48" s="40" t="s">
        <v>39</v>
      </c>
      <c r="M48" s="101" t="str">
        <f aca="false">ROUND(M47*81/1000,2)&amp;" ppb"</f>
        <v>3.9 ppb</v>
      </c>
      <c r="N48" s="100" t="str">
        <f aca="false">ROUND(N47*1760/1000,2)&amp;" ppb"</f>
        <v>9.46 ppb</v>
      </c>
      <c r="O48" s="40" t="s">
        <v>39</v>
      </c>
      <c r="P48" s="101" t="str">
        <f aca="false">ROUND(P47*1760/1000,2)&amp;" ppb"</f>
        <v>1.12 ppb</v>
      </c>
      <c r="Q48" s="100" t="str">
        <f aca="false">ROUND(Q47*246/1000,2)&amp;" ppb"</f>
        <v>2.46 ppb</v>
      </c>
      <c r="R48" s="40" t="s">
        <v>39</v>
      </c>
      <c r="S48" s="101" t="str">
        <f aca="false">ROUND(S47*246/1000,2)&amp;" ppb"</f>
        <v>0.38 ppb</v>
      </c>
      <c r="T48" s="100" t="str">
        <f aca="false">ROUND(T47*32300/1000000,2)&amp;" ppm"</f>
        <v>4.81 ppm</v>
      </c>
      <c r="U48" s="40" t="s">
        <v>39</v>
      </c>
      <c r="V48" s="101" t="str">
        <f aca="false">ROUND(V47*32300/10000000,2)&amp;" ppm"</f>
        <v>0.06 ppm</v>
      </c>
      <c r="W48" s="44"/>
      <c r="X48" s="40"/>
      <c r="Y48" s="45"/>
      <c r="Z48" s="44"/>
      <c r="AA48" s="40"/>
      <c r="AB48" s="45"/>
      <c r="AC48" s="46"/>
      <c r="AD48" s="40"/>
      <c r="AE48" s="47"/>
      <c r="BM48" s="97"/>
      <c r="BN48" s="97"/>
      <c r="BO48" s="97"/>
      <c r="BP48" s="97"/>
      <c r="BQ48" s="97"/>
      <c r="BR48" s="97"/>
      <c r="BS48" s="97"/>
      <c r="BT48" s="97"/>
      <c r="BU48" s="97"/>
      <c r="BV48" s="97"/>
      <c r="BW48" s="97"/>
      <c r="BX48" s="97"/>
      <c r="BY48" s="97"/>
      <c r="BZ48" s="97"/>
      <c r="CA48" s="97"/>
      <c r="CB48" s="97"/>
      <c r="CC48" s="97"/>
      <c r="CD48" s="97"/>
      <c r="CE48" s="97"/>
      <c r="CF48" s="97"/>
      <c r="CG48" s="97"/>
      <c r="CH48" s="97"/>
      <c r="CI48" s="97"/>
      <c r="CJ48" s="97"/>
      <c r="CK48" s="97"/>
      <c r="CL48" s="97"/>
      <c r="CM48" s="97"/>
      <c r="CN48" s="97"/>
      <c r="CO48" s="97"/>
      <c r="CP48" s="97"/>
      <c r="CQ48" s="97"/>
      <c r="CR48" s="97"/>
      <c r="CS48" s="97"/>
      <c r="CT48" s="97"/>
      <c r="CU48" s="97"/>
      <c r="CV48" s="97"/>
      <c r="CW48" s="97"/>
      <c r="CX48" s="97"/>
      <c r="CY48" s="97"/>
      <c r="CZ48" s="97"/>
      <c r="DA48" s="97"/>
      <c r="DB48" s="97"/>
      <c r="DC48" s="97"/>
      <c r="DD48" s="97"/>
      <c r="DE48" s="97"/>
      <c r="DF48" s="97"/>
      <c r="DG48" s="97"/>
      <c r="DH48" s="97"/>
      <c r="DI48" s="97"/>
      <c r="DJ48" s="97"/>
      <c r="DK48" s="97"/>
      <c r="DL48" s="97"/>
      <c r="DM48" s="97"/>
      <c r="DN48" s="97"/>
      <c r="DO48" s="97"/>
      <c r="DP48" s="97"/>
      <c r="DQ48" s="97"/>
      <c r="DR48" s="97"/>
      <c r="DS48" s="97"/>
      <c r="DT48" s="97"/>
      <c r="DU48" s="97"/>
      <c r="DV48" s="97"/>
      <c r="DW48" s="97"/>
      <c r="DX48" s="97"/>
      <c r="DY48" s="97"/>
      <c r="DZ48" s="97"/>
      <c r="EA48" s="97"/>
      <c r="EB48" s="97"/>
      <c r="EC48" s="97"/>
      <c r="ED48" s="97"/>
      <c r="EE48" s="97"/>
      <c r="EF48" s="97"/>
      <c r="EG48" s="97"/>
      <c r="EH48" s="97"/>
      <c r="EI48" s="97"/>
      <c r="EJ48" s="97"/>
      <c r="EK48" s="97"/>
      <c r="EL48" s="97"/>
      <c r="EM48" s="97"/>
      <c r="EN48" s="97"/>
      <c r="EO48" s="97"/>
      <c r="EP48" s="97"/>
      <c r="EQ48" s="97"/>
      <c r="ER48" s="97"/>
      <c r="ES48" s="97"/>
      <c r="ET48" s="97"/>
      <c r="EU48" s="97"/>
      <c r="EV48" s="97"/>
      <c r="EW48" s="97"/>
      <c r="EX48" s="97"/>
      <c r="EY48" s="97"/>
      <c r="EZ48" s="97"/>
      <c r="FA48" s="97"/>
      <c r="FB48" s="97"/>
      <c r="FC48" s="97"/>
      <c r="FD48" s="97"/>
      <c r="FE48" s="97"/>
      <c r="FF48" s="97"/>
      <c r="FG48" s="97"/>
      <c r="FH48" s="97"/>
      <c r="FI48" s="97"/>
      <c r="FJ48" s="97"/>
      <c r="FK48" s="97"/>
      <c r="FL48" s="97"/>
      <c r="FM48" s="97"/>
      <c r="FN48" s="97"/>
      <c r="FO48" s="97"/>
      <c r="FP48" s="97"/>
      <c r="FQ48" s="97"/>
      <c r="FR48" s="97"/>
      <c r="FS48" s="97"/>
      <c r="FT48" s="97"/>
      <c r="FU48" s="97"/>
      <c r="FV48" s="97"/>
      <c r="FW48" s="97"/>
      <c r="FX48" s="97"/>
      <c r="FY48" s="97"/>
      <c r="FZ48" s="97"/>
      <c r="GA48" s="97"/>
      <c r="GB48" s="97"/>
      <c r="GC48" s="97"/>
      <c r="GD48" s="97"/>
      <c r="GE48" s="97"/>
      <c r="GF48" s="97"/>
      <c r="GG48" s="97"/>
      <c r="GH48" s="97"/>
      <c r="GI48" s="97"/>
      <c r="GJ48" s="97"/>
      <c r="GK48" s="97"/>
      <c r="GL48" s="97"/>
      <c r="GM48" s="97"/>
      <c r="GN48" s="97"/>
      <c r="GO48" s="97"/>
      <c r="GP48" s="97"/>
      <c r="GQ48" s="97"/>
      <c r="GR48" s="97"/>
      <c r="GS48" s="97"/>
      <c r="GT48" s="97"/>
      <c r="GU48" s="97"/>
      <c r="GV48" s="97"/>
      <c r="GW48" s="97"/>
      <c r="GX48" s="97"/>
      <c r="GY48" s="97"/>
      <c r="GZ48" s="97"/>
      <c r="HA48" s="97"/>
      <c r="HB48" s="97"/>
      <c r="HC48" s="97"/>
      <c r="HD48" s="97"/>
      <c r="HE48" s="97"/>
      <c r="HF48" s="97"/>
      <c r="HG48" s="97"/>
      <c r="HH48" s="97"/>
      <c r="HI48" s="97"/>
      <c r="HJ48" s="97"/>
      <c r="HK48" s="97"/>
      <c r="HL48" s="97"/>
      <c r="HM48" s="97"/>
      <c r="HN48" s="97"/>
      <c r="HO48" s="97"/>
      <c r="HP48" s="97"/>
      <c r="HQ48" s="97"/>
      <c r="HR48" s="97"/>
      <c r="HS48" s="97"/>
      <c r="HT48" s="97"/>
      <c r="HU48" s="97"/>
      <c r="HV48" s="97"/>
      <c r="HW48" s="97"/>
      <c r="HX48" s="97"/>
      <c r="HY48" s="97"/>
      <c r="HZ48" s="97"/>
      <c r="IA48" s="97"/>
      <c r="IB48" s="97"/>
      <c r="IC48" s="97"/>
      <c r="ID48" s="97"/>
      <c r="IE48" s="97"/>
      <c r="IF48" s="97"/>
      <c r="IG48" s="97"/>
      <c r="IH48" s="97"/>
      <c r="II48" s="97"/>
      <c r="IJ48" s="97"/>
      <c r="IK48" s="97"/>
      <c r="IL48" s="97"/>
      <c r="IM48" s="97"/>
      <c r="IN48" s="97"/>
      <c r="IO48" s="97"/>
      <c r="IP48" s="97"/>
      <c r="IQ48" s="97"/>
      <c r="IR48" s="97"/>
      <c r="IS48" s="97"/>
      <c r="IT48" s="97"/>
      <c r="IU48" s="97"/>
      <c r="IV48" s="97"/>
    </row>
    <row r="49" customFormat="false" ht="34.3" hidden="false" customHeight="true" outlineLevel="0" collapsed="false">
      <c r="A49" s="32"/>
      <c r="B49" s="32"/>
      <c r="C49" s="48"/>
      <c r="D49" s="32"/>
      <c r="E49" s="32"/>
      <c r="F49" s="35"/>
      <c r="G49" s="23" t="s">
        <v>28</v>
      </c>
      <c r="H49" s="51" t="s">
        <v>40</v>
      </c>
      <c r="I49" s="51"/>
      <c r="J49" s="51"/>
      <c r="K49" s="24"/>
      <c r="L49" s="25" t="s">
        <v>41</v>
      </c>
      <c r="M49" s="26"/>
      <c r="N49" s="52"/>
      <c r="O49" s="25" t="s">
        <v>42</v>
      </c>
      <c r="P49" s="53"/>
      <c r="Q49" s="52"/>
      <c r="R49" s="25" t="s">
        <v>43</v>
      </c>
      <c r="S49" s="53"/>
      <c r="T49" s="51"/>
      <c r="U49" s="51"/>
      <c r="V49" s="51"/>
      <c r="W49" s="27"/>
      <c r="X49" s="25"/>
      <c r="Y49" s="54"/>
      <c r="Z49" s="27"/>
      <c r="AA49" s="25"/>
      <c r="AB49" s="54"/>
      <c r="AC49" s="24"/>
      <c r="AD49" s="25"/>
      <c r="AE49" s="26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97"/>
      <c r="BX49" s="97"/>
      <c r="BY49" s="97"/>
      <c r="BZ49" s="97"/>
      <c r="CA49" s="97"/>
      <c r="CB49" s="97"/>
      <c r="CC49" s="97"/>
      <c r="CD49" s="97"/>
      <c r="CE49" s="97"/>
      <c r="CF49" s="97"/>
      <c r="CG49" s="97"/>
      <c r="CH49" s="97"/>
      <c r="CI49" s="97"/>
      <c r="CJ49" s="97"/>
      <c r="CK49" s="97"/>
      <c r="CL49" s="97"/>
      <c r="CM49" s="97"/>
      <c r="CN49" s="97"/>
      <c r="CO49" s="97"/>
      <c r="CP49" s="97"/>
      <c r="CQ49" s="97"/>
      <c r="CR49" s="97"/>
      <c r="CS49" s="97"/>
      <c r="CT49" s="97"/>
      <c r="CU49" s="97"/>
      <c r="CV49" s="97"/>
      <c r="CW49" s="97"/>
      <c r="CX49" s="97"/>
      <c r="CY49" s="97"/>
      <c r="CZ49" s="97"/>
      <c r="DA49" s="97"/>
      <c r="DB49" s="97"/>
      <c r="DC49" s="97"/>
      <c r="DD49" s="97"/>
      <c r="DE49" s="97"/>
      <c r="DF49" s="97"/>
      <c r="DG49" s="97"/>
      <c r="DH49" s="97"/>
      <c r="DI49" s="97"/>
      <c r="DJ49" s="97"/>
      <c r="DK49" s="97"/>
      <c r="DL49" s="97"/>
      <c r="DM49" s="97"/>
      <c r="DN49" s="97"/>
      <c r="DO49" s="97"/>
      <c r="DP49" s="97"/>
      <c r="DQ49" s="97"/>
      <c r="DR49" s="97"/>
      <c r="DS49" s="97"/>
      <c r="DT49" s="97"/>
      <c r="DU49" s="97"/>
      <c r="DV49" s="97"/>
      <c r="DW49" s="97"/>
      <c r="DX49" s="97"/>
      <c r="DY49" s="97"/>
      <c r="DZ49" s="97"/>
      <c r="EA49" s="97"/>
      <c r="EB49" s="97"/>
      <c r="EC49" s="97"/>
      <c r="ED49" s="97"/>
      <c r="EE49" s="97"/>
      <c r="EF49" s="97"/>
      <c r="EG49" s="97"/>
      <c r="EH49" s="97"/>
      <c r="EI49" s="97"/>
      <c r="EJ49" s="97"/>
      <c r="EK49" s="97"/>
      <c r="EL49" s="97"/>
      <c r="EM49" s="97"/>
      <c r="EN49" s="97"/>
      <c r="EO49" s="97"/>
      <c r="EP49" s="97"/>
      <c r="EQ49" s="97"/>
      <c r="ER49" s="97"/>
      <c r="ES49" s="97"/>
      <c r="ET49" s="97"/>
      <c r="EU49" s="97"/>
      <c r="EV49" s="97"/>
      <c r="EW49" s="97"/>
      <c r="EX49" s="97"/>
      <c r="EY49" s="97"/>
      <c r="EZ49" s="97"/>
      <c r="FA49" s="97"/>
      <c r="FB49" s="97"/>
      <c r="FC49" s="97"/>
      <c r="FD49" s="97"/>
      <c r="FE49" s="97"/>
      <c r="FF49" s="97"/>
      <c r="FG49" s="97"/>
      <c r="FH49" s="97"/>
      <c r="FI49" s="97"/>
      <c r="FJ49" s="97"/>
      <c r="FK49" s="97"/>
      <c r="FL49" s="97"/>
      <c r="FM49" s="97"/>
      <c r="FN49" s="97"/>
      <c r="FO49" s="97"/>
      <c r="FP49" s="97"/>
      <c r="FQ49" s="97"/>
      <c r="FR49" s="97"/>
      <c r="FS49" s="97"/>
      <c r="FT49" s="97"/>
      <c r="FU49" s="97"/>
      <c r="FV49" s="97"/>
      <c r="FW49" s="97"/>
      <c r="FX49" s="97"/>
      <c r="FY49" s="97"/>
      <c r="FZ49" s="97"/>
      <c r="GA49" s="97"/>
      <c r="GB49" s="97"/>
      <c r="GC49" s="97"/>
      <c r="GD49" s="97"/>
      <c r="GE49" s="97"/>
      <c r="GF49" s="97"/>
      <c r="GG49" s="97"/>
      <c r="GH49" s="97"/>
      <c r="GI49" s="97"/>
      <c r="GJ49" s="97"/>
      <c r="GK49" s="97"/>
      <c r="GL49" s="97"/>
      <c r="GM49" s="97"/>
      <c r="GN49" s="97"/>
      <c r="GO49" s="97"/>
      <c r="GP49" s="97"/>
      <c r="GQ49" s="97"/>
      <c r="GR49" s="97"/>
      <c r="GS49" s="97"/>
      <c r="GT49" s="97"/>
      <c r="GU49" s="97"/>
      <c r="GV49" s="97"/>
      <c r="GW49" s="97"/>
      <c r="GX49" s="97"/>
      <c r="GY49" s="97"/>
      <c r="GZ49" s="97"/>
      <c r="HA49" s="97"/>
      <c r="HB49" s="97"/>
      <c r="HC49" s="97"/>
      <c r="HD49" s="97"/>
      <c r="HE49" s="97"/>
      <c r="HF49" s="97"/>
      <c r="HG49" s="97"/>
      <c r="HH49" s="97"/>
      <c r="HI49" s="97"/>
      <c r="HJ49" s="97"/>
      <c r="HK49" s="97"/>
      <c r="HL49" s="97"/>
      <c r="HM49" s="97"/>
      <c r="HN49" s="97"/>
      <c r="HO49" s="97"/>
      <c r="HP49" s="97"/>
      <c r="HQ49" s="97"/>
      <c r="HR49" s="97"/>
      <c r="HS49" s="97"/>
      <c r="HT49" s="97"/>
      <c r="HU49" s="97"/>
      <c r="HV49" s="97"/>
      <c r="HW49" s="97"/>
      <c r="HX49" s="97"/>
      <c r="HY49" s="97"/>
      <c r="HZ49" s="97"/>
      <c r="IA49" s="97"/>
      <c r="IB49" s="97"/>
      <c r="IC49" s="97"/>
      <c r="ID49" s="97"/>
      <c r="IE49" s="97"/>
      <c r="IF49" s="97"/>
      <c r="IG49" s="97"/>
      <c r="IH49" s="97"/>
      <c r="II49" s="97"/>
      <c r="IJ49" s="97"/>
      <c r="IK49" s="97"/>
      <c r="IL49" s="97"/>
      <c r="IM49" s="97"/>
      <c r="IN49" s="97"/>
      <c r="IO49" s="97"/>
      <c r="IP49" s="97"/>
      <c r="IQ49" s="97"/>
      <c r="IR49" s="97"/>
      <c r="IS49" s="97"/>
      <c r="IT49" s="97"/>
      <c r="IU49" s="97"/>
      <c r="IV49" s="97"/>
    </row>
    <row r="50" customFormat="false" ht="34.3" hidden="false" customHeight="true" outlineLevel="0" collapsed="false">
      <c r="A50" s="32"/>
      <c r="B50" s="32"/>
      <c r="C50" s="48"/>
      <c r="D50" s="32"/>
      <c r="E50" s="32"/>
      <c r="F50" s="35"/>
      <c r="G50" s="23" t="s">
        <v>60</v>
      </c>
      <c r="H50" s="102" t="n">
        <v>95161</v>
      </c>
      <c r="I50" s="103" t="s">
        <v>39</v>
      </c>
      <c r="J50" s="104" t="n">
        <v>32760</v>
      </c>
      <c r="K50" s="39" t="s">
        <v>86</v>
      </c>
      <c r="L50" s="40"/>
      <c r="M50" s="47"/>
      <c r="N50" s="39" t="n">
        <v>0.07858</v>
      </c>
      <c r="O50" s="56" t="s">
        <v>39</v>
      </c>
      <c r="P50" s="41" t="n">
        <v>0.4024</v>
      </c>
      <c r="Q50" s="39" t="n">
        <v>6.992</v>
      </c>
      <c r="R50" s="56" t="s">
        <v>39</v>
      </c>
      <c r="S50" s="41" t="n">
        <v>2.071</v>
      </c>
      <c r="T50" s="105"/>
      <c r="U50" s="106"/>
      <c r="V50" s="107"/>
      <c r="W50" s="44"/>
      <c r="X50" s="40"/>
      <c r="Y50" s="45"/>
      <c r="Z50" s="44"/>
      <c r="AA50" s="40"/>
      <c r="AB50" s="45"/>
      <c r="AC50" s="46"/>
      <c r="AD50" s="40"/>
      <c r="AE50" s="47"/>
      <c r="BM50" s="97"/>
      <c r="BN50" s="97"/>
      <c r="BO50" s="97"/>
      <c r="BP50" s="97"/>
      <c r="BQ50" s="97"/>
      <c r="BR50" s="97"/>
      <c r="BS50" s="97"/>
      <c r="BT50" s="97"/>
      <c r="BU50" s="97"/>
      <c r="BV50" s="97"/>
      <c r="BW50" s="97"/>
      <c r="BX50" s="97"/>
      <c r="BY50" s="97"/>
      <c r="BZ50" s="97"/>
      <c r="CA50" s="97"/>
      <c r="CB50" s="97"/>
      <c r="CC50" s="97"/>
      <c r="CD50" s="97"/>
      <c r="CE50" s="97"/>
      <c r="CF50" s="97"/>
      <c r="CG50" s="97"/>
      <c r="CH50" s="97"/>
      <c r="CI50" s="97"/>
      <c r="CJ50" s="97"/>
      <c r="CK50" s="97"/>
      <c r="CL50" s="97"/>
      <c r="CM50" s="97"/>
      <c r="CN50" s="97"/>
      <c r="CO50" s="97"/>
      <c r="CP50" s="97"/>
      <c r="CQ50" s="97"/>
      <c r="CR50" s="97"/>
      <c r="CS50" s="97"/>
      <c r="CT50" s="97"/>
      <c r="CU50" s="97"/>
      <c r="CV50" s="97"/>
      <c r="CW50" s="97"/>
      <c r="CX50" s="97"/>
      <c r="CY50" s="97"/>
      <c r="CZ50" s="97"/>
      <c r="DA50" s="97"/>
      <c r="DB50" s="97"/>
      <c r="DC50" s="97"/>
      <c r="DD50" s="97"/>
      <c r="DE50" s="97"/>
      <c r="DF50" s="97"/>
      <c r="DG50" s="97"/>
      <c r="DH50" s="97"/>
      <c r="DI50" s="97"/>
      <c r="DJ50" s="97"/>
      <c r="DK50" s="97"/>
      <c r="DL50" s="97"/>
      <c r="DM50" s="97"/>
      <c r="DN50" s="97"/>
      <c r="DO50" s="97"/>
      <c r="DP50" s="97"/>
      <c r="DQ50" s="97"/>
      <c r="DR50" s="97"/>
      <c r="DS50" s="97"/>
      <c r="DT50" s="97"/>
      <c r="DU50" s="97"/>
      <c r="DV50" s="97"/>
      <c r="DW50" s="97"/>
      <c r="DX50" s="97"/>
      <c r="DY50" s="97"/>
      <c r="DZ50" s="97"/>
      <c r="EA50" s="97"/>
      <c r="EB50" s="97"/>
      <c r="EC50" s="97"/>
      <c r="ED50" s="97"/>
      <c r="EE50" s="97"/>
      <c r="EF50" s="97"/>
      <c r="EG50" s="97"/>
      <c r="EH50" s="97"/>
      <c r="EI50" s="97"/>
      <c r="EJ50" s="97"/>
      <c r="EK50" s="97"/>
      <c r="EL50" s="97"/>
      <c r="EM50" s="97"/>
      <c r="EN50" s="97"/>
      <c r="EO50" s="97"/>
      <c r="EP50" s="97"/>
      <c r="EQ50" s="97"/>
      <c r="ER50" s="97"/>
      <c r="ES50" s="97"/>
      <c r="ET50" s="97"/>
      <c r="EU50" s="97"/>
      <c r="EV50" s="97"/>
      <c r="EW50" s="97"/>
      <c r="EX50" s="97"/>
      <c r="EY50" s="97"/>
      <c r="EZ50" s="97"/>
      <c r="FA50" s="97"/>
      <c r="FB50" s="97"/>
      <c r="FC50" s="97"/>
      <c r="FD50" s="97"/>
      <c r="FE50" s="97"/>
      <c r="FF50" s="97"/>
      <c r="FG50" s="97"/>
      <c r="FH50" s="97"/>
      <c r="FI50" s="97"/>
      <c r="FJ50" s="97"/>
      <c r="FK50" s="97"/>
      <c r="FL50" s="97"/>
      <c r="FM50" s="97"/>
      <c r="FN50" s="97"/>
      <c r="FO50" s="97"/>
      <c r="FP50" s="97"/>
      <c r="FQ50" s="97"/>
      <c r="FR50" s="97"/>
      <c r="FS50" s="97"/>
      <c r="FT50" s="97"/>
      <c r="FU50" s="97"/>
      <c r="FV50" s="97"/>
      <c r="FW50" s="97"/>
      <c r="FX50" s="97"/>
      <c r="FY50" s="97"/>
      <c r="FZ50" s="97"/>
      <c r="GA50" s="97"/>
      <c r="GB50" s="97"/>
      <c r="GC50" s="97"/>
      <c r="GD50" s="97"/>
      <c r="GE50" s="97"/>
      <c r="GF50" s="97"/>
      <c r="GG50" s="97"/>
      <c r="GH50" s="97"/>
      <c r="GI50" s="97"/>
      <c r="GJ50" s="97"/>
      <c r="GK50" s="97"/>
      <c r="GL50" s="97"/>
      <c r="GM50" s="97"/>
      <c r="GN50" s="97"/>
      <c r="GO50" s="97"/>
      <c r="GP50" s="97"/>
      <c r="GQ50" s="97"/>
      <c r="GR50" s="97"/>
      <c r="GS50" s="97"/>
      <c r="GT50" s="97"/>
      <c r="GU50" s="97"/>
      <c r="GV50" s="97"/>
      <c r="GW50" s="97"/>
      <c r="GX50" s="97"/>
      <c r="GY50" s="97"/>
      <c r="GZ50" s="97"/>
      <c r="HA50" s="97"/>
      <c r="HB50" s="97"/>
      <c r="HC50" s="97"/>
      <c r="HD50" s="97"/>
      <c r="HE50" s="97"/>
      <c r="HF50" s="97"/>
      <c r="HG50" s="97"/>
      <c r="HH50" s="97"/>
      <c r="HI50" s="97"/>
      <c r="HJ50" s="97"/>
      <c r="HK50" s="97"/>
      <c r="HL50" s="97"/>
      <c r="HM50" s="97"/>
      <c r="HN50" s="97"/>
      <c r="HO50" s="97"/>
      <c r="HP50" s="97"/>
      <c r="HQ50" s="97"/>
      <c r="HR50" s="97"/>
      <c r="HS50" s="97"/>
      <c r="HT50" s="97"/>
      <c r="HU50" s="97"/>
      <c r="HV50" s="97"/>
      <c r="HW50" s="97"/>
      <c r="HX50" s="97"/>
      <c r="HY50" s="97"/>
      <c r="HZ50" s="97"/>
      <c r="IA50" s="97"/>
      <c r="IB50" s="97"/>
      <c r="IC50" s="97"/>
      <c r="ID50" s="97"/>
      <c r="IE50" s="97"/>
      <c r="IF50" s="97"/>
      <c r="IG50" s="97"/>
      <c r="IH50" s="97"/>
      <c r="II50" s="97"/>
      <c r="IJ50" s="97"/>
      <c r="IK50" s="97"/>
      <c r="IL50" s="97"/>
      <c r="IM50" s="97"/>
      <c r="IN50" s="97"/>
      <c r="IO50" s="97"/>
      <c r="IP50" s="97"/>
      <c r="IQ50" s="97"/>
      <c r="IR50" s="97"/>
      <c r="IS50" s="97"/>
      <c r="IT50" s="97"/>
      <c r="IU50" s="97"/>
      <c r="IV50" s="97"/>
    </row>
    <row r="51" customFormat="false" ht="34.3" hidden="false" customHeight="true" outlineLevel="0" collapsed="false">
      <c r="A51" s="57"/>
      <c r="B51" s="57"/>
      <c r="C51" s="58"/>
      <c r="D51" s="57"/>
      <c r="E51" s="57"/>
      <c r="F51" s="59"/>
      <c r="G51" s="23" t="s">
        <v>66</v>
      </c>
      <c r="H51" s="100" t="str">
        <f aca="false">ROUND(H50*81/1000000,2)&amp;" ppm"</f>
        <v>7.71 ppm</v>
      </c>
      <c r="I51" s="40" t="s">
        <v>39</v>
      </c>
      <c r="J51" s="101" t="str">
        <f aca="false">ROUND(J50*81/1000000,2)&amp;" ppm"</f>
        <v>2.65 ppm</v>
      </c>
      <c r="K51" s="60"/>
      <c r="L51" s="56"/>
      <c r="M51" s="61"/>
      <c r="N51" s="36"/>
      <c r="O51" s="40"/>
      <c r="P51" s="38"/>
      <c r="Q51" s="100" t="str">
        <f aca="false">ROUND(Q50*246/1000,2)&amp;" ppb"</f>
        <v>1.72 ppb</v>
      </c>
      <c r="R51" s="40" t="s">
        <v>39</v>
      </c>
      <c r="S51" s="101" t="str">
        <f aca="false">ROUND(S50*246/1000,2)&amp;" ppb"</f>
        <v>0.51 ppb</v>
      </c>
      <c r="T51" s="39"/>
      <c r="U51" s="56"/>
      <c r="V51" s="41"/>
      <c r="W51" s="44"/>
      <c r="X51" s="40"/>
      <c r="Y51" s="45"/>
      <c r="Z51" s="44"/>
      <c r="AA51" s="40"/>
      <c r="AB51" s="45"/>
      <c r="AC51" s="46"/>
      <c r="AD51" s="40"/>
      <c r="AE51" s="4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7"/>
      <c r="CA51" s="97"/>
      <c r="CB51" s="97"/>
      <c r="CC51" s="97"/>
      <c r="CD51" s="97"/>
      <c r="CE51" s="97"/>
      <c r="CF51" s="97"/>
      <c r="CG51" s="97"/>
      <c r="CH51" s="97"/>
      <c r="CI51" s="97"/>
      <c r="CJ51" s="97"/>
      <c r="CK51" s="97"/>
      <c r="CL51" s="97"/>
      <c r="CM51" s="97"/>
      <c r="CN51" s="97"/>
      <c r="CO51" s="97"/>
      <c r="CP51" s="97"/>
      <c r="CQ51" s="97"/>
      <c r="CR51" s="97"/>
      <c r="CS51" s="97"/>
      <c r="CT51" s="97"/>
      <c r="CU51" s="97"/>
      <c r="CV51" s="97"/>
      <c r="CW51" s="97"/>
      <c r="CX51" s="97"/>
      <c r="CY51" s="97"/>
      <c r="CZ51" s="97"/>
      <c r="DA51" s="97"/>
      <c r="DB51" s="97"/>
      <c r="DC51" s="97"/>
      <c r="DD51" s="97"/>
      <c r="DE51" s="97"/>
      <c r="DF51" s="97"/>
      <c r="DG51" s="97"/>
      <c r="DH51" s="97"/>
      <c r="DI51" s="97"/>
      <c r="DJ51" s="97"/>
      <c r="DK51" s="97"/>
      <c r="DL51" s="97"/>
      <c r="DM51" s="97"/>
      <c r="DN51" s="97"/>
      <c r="DO51" s="97"/>
      <c r="DP51" s="97"/>
      <c r="DQ51" s="97"/>
      <c r="DR51" s="97"/>
      <c r="DS51" s="97"/>
      <c r="DT51" s="97"/>
      <c r="DU51" s="97"/>
      <c r="DV51" s="97"/>
      <c r="DW51" s="97"/>
      <c r="DX51" s="97"/>
      <c r="DY51" s="97"/>
      <c r="DZ51" s="97"/>
      <c r="EA51" s="97"/>
      <c r="EB51" s="97"/>
      <c r="EC51" s="97"/>
      <c r="ED51" s="97"/>
      <c r="EE51" s="97"/>
      <c r="EF51" s="97"/>
      <c r="EG51" s="97"/>
      <c r="EH51" s="97"/>
      <c r="EI51" s="97"/>
      <c r="EJ51" s="97"/>
      <c r="EK51" s="97"/>
      <c r="EL51" s="97"/>
      <c r="EM51" s="97"/>
      <c r="EN51" s="97"/>
      <c r="EO51" s="97"/>
      <c r="EP51" s="97"/>
      <c r="EQ51" s="97"/>
      <c r="ER51" s="97"/>
      <c r="ES51" s="97"/>
      <c r="ET51" s="97"/>
      <c r="EU51" s="97"/>
      <c r="EV51" s="97"/>
      <c r="EW51" s="97"/>
      <c r="EX51" s="97"/>
      <c r="EY51" s="97"/>
      <c r="EZ51" s="97"/>
      <c r="FA51" s="97"/>
      <c r="FB51" s="97"/>
      <c r="FC51" s="97"/>
      <c r="FD51" s="97"/>
      <c r="FE51" s="97"/>
      <c r="FF51" s="97"/>
      <c r="FG51" s="97"/>
      <c r="FH51" s="97"/>
      <c r="FI51" s="97"/>
      <c r="FJ51" s="97"/>
      <c r="FK51" s="97"/>
      <c r="FL51" s="97"/>
      <c r="FM51" s="97"/>
      <c r="FN51" s="97"/>
      <c r="FO51" s="97"/>
      <c r="FP51" s="97"/>
      <c r="FQ51" s="97"/>
      <c r="FR51" s="97"/>
      <c r="FS51" s="97"/>
      <c r="FT51" s="97"/>
      <c r="FU51" s="97"/>
      <c r="FV51" s="97"/>
      <c r="FW51" s="97"/>
      <c r="FX51" s="97"/>
      <c r="FY51" s="97"/>
      <c r="FZ51" s="97"/>
      <c r="GA51" s="97"/>
      <c r="GB51" s="97"/>
      <c r="GC51" s="97"/>
      <c r="GD51" s="97"/>
      <c r="GE51" s="97"/>
      <c r="GF51" s="97"/>
      <c r="GG51" s="97"/>
      <c r="GH51" s="97"/>
      <c r="GI51" s="97"/>
      <c r="GJ51" s="97"/>
      <c r="GK51" s="97"/>
      <c r="GL51" s="97"/>
      <c r="GM51" s="97"/>
      <c r="GN51" s="97"/>
      <c r="GO51" s="97"/>
      <c r="GP51" s="97"/>
      <c r="GQ51" s="97"/>
      <c r="GR51" s="97"/>
      <c r="GS51" s="97"/>
      <c r="GT51" s="97"/>
      <c r="GU51" s="97"/>
      <c r="GV51" s="97"/>
      <c r="GW51" s="97"/>
      <c r="GX51" s="97"/>
      <c r="GY51" s="97"/>
      <c r="GZ51" s="97"/>
      <c r="HA51" s="97"/>
      <c r="HB51" s="97"/>
      <c r="HC51" s="97"/>
      <c r="HD51" s="97"/>
      <c r="HE51" s="97"/>
      <c r="HF51" s="97"/>
      <c r="HG51" s="97"/>
      <c r="HH51" s="97"/>
      <c r="HI51" s="97"/>
      <c r="HJ51" s="97"/>
      <c r="HK51" s="97"/>
      <c r="HL51" s="97"/>
      <c r="HM51" s="97"/>
      <c r="HN51" s="97"/>
      <c r="HO51" s="97"/>
      <c r="HP51" s="97"/>
      <c r="HQ51" s="97"/>
      <c r="HR51" s="97"/>
      <c r="HS51" s="97"/>
      <c r="HT51" s="97"/>
      <c r="HU51" s="97"/>
      <c r="HV51" s="97"/>
      <c r="HW51" s="97"/>
      <c r="HX51" s="97"/>
      <c r="HY51" s="97"/>
      <c r="HZ51" s="97"/>
      <c r="IA51" s="97"/>
      <c r="IB51" s="97"/>
      <c r="IC51" s="97"/>
      <c r="ID51" s="97"/>
      <c r="IE51" s="97"/>
      <c r="IF51" s="97"/>
      <c r="IG51" s="97"/>
      <c r="IH51" s="97"/>
      <c r="II51" s="97"/>
      <c r="IJ51" s="97"/>
      <c r="IK51" s="97"/>
      <c r="IL51" s="97"/>
      <c r="IM51" s="97"/>
      <c r="IN51" s="97"/>
      <c r="IO51" s="97"/>
      <c r="IP51" s="97"/>
      <c r="IQ51" s="97"/>
      <c r="IR51" s="97"/>
      <c r="IS51" s="97"/>
      <c r="IT51" s="97"/>
      <c r="IU51" s="97"/>
      <c r="IV51" s="97"/>
    </row>
    <row r="52" customFormat="false" ht="42.4" hidden="false" customHeight="true" outlineLevel="0" collapsed="false">
      <c r="A52" s="108" t="s">
        <v>87</v>
      </c>
      <c r="B52" s="62" t="s">
        <v>88</v>
      </c>
      <c r="C52" s="84" t="s">
        <v>89</v>
      </c>
      <c r="D52" s="63" t="n">
        <v>10.867</v>
      </c>
      <c r="E52" s="64" t="n">
        <v>201023</v>
      </c>
      <c r="F52" s="65" t="n">
        <v>44127</v>
      </c>
      <c r="G52" s="66" t="s">
        <v>28</v>
      </c>
      <c r="H52" s="24"/>
      <c r="I52" s="25" t="s">
        <v>29</v>
      </c>
      <c r="J52" s="26"/>
      <c r="K52" s="24"/>
      <c r="L52" s="25" t="s">
        <v>30</v>
      </c>
      <c r="M52" s="26"/>
      <c r="N52" s="24"/>
      <c r="O52" s="25" t="s">
        <v>31</v>
      </c>
      <c r="P52" s="26"/>
      <c r="Q52" s="24"/>
      <c r="R52" s="25" t="s">
        <v>32</v>
      </c>
      <c r="S52" s="26"/>
      <c r="T52" s="27"/>
      <c r="U52" s="25" t="s">
        <v>33</v>
      </c>
      <c r="V52" s="26"/>
      <c r="W52" s="24"/>
      <c r="X52" s="25" t="s">
        <v>34</v>
      </c>
      <c r="Y52" s="26"/>
      <c r="Z52" s="24"/>
      <c r="AA52" s="25" t="s">
        <v>35</v>
      </c>
      <c r="AB52" s="26"/>
      <c r="AC52" s="31" t="s">
        <v>36</v>
      </c>
      <c r="AD52" s="31"/>
      <c r="AE52" s="31"/>
    </row>
    <row r="53" customFormat="false" ht="28.25" hidden="false" customHeight="true" outlineLevel="0" collapsed="false">
      <c r="A53" s="67" t="s">
        <v>90</v>
      </c>
      <c r="B53" s="67" t="s">
        <v>91</v>
      </c>
      <c r="C53" s="68"/>
      <c r="D53" s="69"/>
      <c r="E53" s="69"/>
      <c r="F53" s="70" t="n">
        <v>44138</v>
      </c>
      <c r="G53" s="66" t="s">
        <v>60</v>
      </c>
      <c r="H53" s="74" t="n">
        <v>15970</v>
      </c>
      <c r="I53" s="75" t="s">
        <v>39</v>
      </c>
      <c r="J53" s="76" t="n">
        <v>321.7</v>
      </c>
      <c r="K53" s="74" t="n">
        <v>27040</v>
      </c>
      <c r="L53" s="75" t="s">
        <v>39</v>
      </c>
      <c r="M53" s="76" t="n">
        <v>1853</v>
      </c>
      <c r="N53" s="74" t="n">
        <v>805.5</v>
      </c>
      <c r="O53" s="75" t="s">
        <v>39</v>
      </c>
      <c r="P53" s="76" t="n">
        <v>25.87</v>
      </c>
      <c r="Q53" s="74" t="n">
        <v>25480</v>
      </c>
      <c r="R53" s="75" t="s">
        <v>39</v>
      </c>
      <c r="S53" s="76" t="n">
        <v>615.5</v>
      </c>
      <c r="T53" s="74" t="n">
        <v>21209</v>
      </c>
      <c r="U53" s="75" t="s">
        <v>39</v>
      </c>
      <c r="V53" s="76" t="n">
        <v>1170</v>
      </c>
      <c r="W53" s="71" t="s">
        <v>92</v>
      </c>
      <c r="X53" s="72"/>
      <c r="Y53" s="73"/>
      <c r="Z53" s="74" t="n">
        <v>15.44</v>
      </c>
      <c r="AA53" s="77" t="s">
        <v>39</v>
      </c>
      <c r="AB53" s="76" t="n">
        <v>16.07</v>
      </c>
      <c r="AC53" s="78"/>
      <c r="AD53" s="78"/>
      <c r="AE53" s="78"/>
    </row>
    <row r="54" customFormat="false" ht="33.15" hidden="false" customHeight="true" outlineLevel="0" collapsed="false">
      <c r="A54" s="67"/>
      <c r="B54" s="67" t="s">
        <v>93</v>
      </c>
      <c r="C54" s="67"/>
      <c r="D54" s="67"/>
      <c r="E54" s="67"/>
      <c r="F54" s="70"/>
      <c r="G54" s="66" t="s">
        <v>66</v>
      </c>
      <c r="H54" s="109" t="str">
        <f aca="false">ROUND(H53*81/1000,2)&amp;" ppb"</f>
        <v>1293.57 ppb</v>
      </c>
      <c r="I54" s="75" t="s">
        <v>39</v>
      </c>
      <c r="J54" s="110" t="str">
        <f aca="false">ROUND(J53*81/1000,2)&amp;" ppb"</f>
        <v>26.06 ppb</v>
      </c>
      <c r="K54" s="109" t="str">
        <f aca="false">ROUND(K53*81/1000,2)&amp;" ppb"</f>
        <v>2190.24 ppb</v>
      </c>
      <c r="L54" s="75" t="s">
        <v>39</v>
      </c>
      <c r="M54" s="110" t="str">
        <f aca="false">ROUND(M53*81/1000,2)&amp;" ppb"</f>
        <v>150.09 ppb</v>
      </c>
      <c r="N54" s="109" t="str">
        <f aca="false">ROUND(N53*1760/1000,2)&amp;" ppb"</f>
        <v>1417.68 ppb</v>
      </c>
      <c r="O54" s="75" t="s">
        <v>39</v>
      </c>
      <c r="P54" s="110" t="str">
        <f aca="false">ROUND(P53*1760/1000,2)&amp;" ppb"</f>
        <v>45.53 ppb</v>
      </c>
      <c r="Q54" s="109" t="str">
        <f aca="false">ROUND(Q53*246/1000,2)&amp;" ppb"</f>
        <v>6268.08 ppb</v>
      </c>
      <c r="R54" s="75" t="s">
        <v>39</v>
      </c>
      <c r="S54" s="110" t="str">
        <f aca="false">ROUND(S53*246/1000,2)&amp;" ppb"</f>
        <v>151.41 ppb</v>
      </c>
      <c r="T54" s="109" t="str">
        <f aca="false">ROUND(T53*32300/1000000,2)&amp;" ppm"</f>
        <v>685.05 ppm</v>
      </c>
      <c r="U54" s="75" t="s">
        <v>39</v>
      </c>
      <c r="V54" s="110" t="str">
        <f aca="false">ROUND(V53*32300/1000000,2)&amp;" ppm"</f>
        <v>37.79 ppm</v>
      </c>
      <c r="W54" s="80"/>
      <c r="X54" s="75"/>
      <c r="Y54" s="81"/>
      <c r="Z54" s="80"/>
      <c r="AA54" s="75"/>
      <c r="AB54" s="81"/>
      <c r="AC54" s="82"/>
      <c r="AD54" s="75"/>
      <c r="AE54" s="83"/>
    </row>
    <row r="55" customFormat="false" ht="34.3" hidden="false" customHeight="true" outlineLevel="0" collapsed="false">
      <c r="A55" s="67"/>
      <c r="B55" s="67"/>
      <c r="C55" s="84"/>
      <c r="D55" s="67"/>
      <c r="E55" s="67"/>
      <c r="F55" s="70"/>
      <c r="G55" s="66" t="s">
        <v>28</v>
      </c>
      <c r="H55" s="51" t="s">
        <v>40</v>
      </c>
      <c r="I55" s="51"/>
      <c r="J55" s="51"/>
      <c r="K55" s="24"/>
      <c r="L55" s="25" t="s">
        <v>41</v>
      </c>
      <c r="M55" s="26"/>
      <c r="N55" s="52"/>
      <c r="O55" s="25" t="s">
        <v>42</v>
      </c>
      <c r="P55" s="53"/>
      <c r="Q55" s="52"/>
      <c r="R55" s="25" t="s">
        <v>43</v>
      </c>
      <c r="S55" s="53"/>
      <c r="T55" s="51"/>
      <c r="U55" s="51"/>
      <c r="V55" s="51"/>
      <c r="W55" s="27"/>
      <c r="X55" s="25"/>
      <c r="Y55" s="54"/>
      <c r="Z55" s="27"/>
      <c r="AA55" s="25"/>
      <c r="AB55" s="54"/>
      <c r="AC55" s="24"/>
      <c r="AD55" s="25"/>
      <c r="AE55" s="26"/>
    </row>
    <row r="56" customFormat="false" ht="34.3" hidden="false" customHeight="true" outlineLevel="0" collapsed="false">
      <c r="A56" s="67"/>
      <c r="B56" s="67"/>
      <c r="C56" s="84"/>
      <c r="D56" s="67"/>
      <c r="E56" s="67"/>
      <c r="F56" s="70"/>
      <c r="G56" s="66" t="s">
        <v>60</v>
      </c>
      <c r="H56" s="74" t="n">
        <v>29981</v>
      </c>
      <c r="I56" s="75" t="s">
        <v>39</v>
      </c>
      <c r="J56" s="76" t="n">
        <v>9840</v>
      </c>
      <c r="K56" s="74" t="n">
        <v>91.2</v>
      </c>
      <c r="L56" s="77" t="s">
        <v>39</v>
      </c>
      <c r="M56" s="76" t="n">
        <v>179.8</v>
      </c>
      <c r="N56" s="74" t="n">
        <v>169.69</v>
      </c>
      <c r="O56" s="77" t="s">
        <v>39</v>
      </c>
      <c r="P56" s="76" t="n">
        <v>25.76</v>
      </c>
      <c r="Q56" s="74" t="n">
        <v>24070</v>
      </c>
      <c r="R56" s="77" t="s">
        <v>39</v>
      </c>
      <c r="S56" s="76" t="n">
        <v>588.7</v>
      </c>
      <c r="T56" s="111"/>
      <c r="U56" s="112"/>
      <c r="V56" s="114"/>
      <c r="W56" s="80"/>
      <c r="X56" s="75"/>
      <c r="Y56" s="81"/>
      <c r="Z56" s="80"/>
      <c r="AA56" s="75"/>
      <c r="AB56" s="81"/>
      <c r="AC56" s="82"/>
      <c r="AD56" s="75"/>
      <c r="AE56" s="83"/>
    </row>
    <row r="57" customFormat="false" ht="34.3" hidden="false" customHeight="true" outlineLevel="0" collapsed="false">
      <c r="A57" s="88"/>
      <c r="B57" s="88"/>
      <c r="C57" s="89"/>
      <c r="D57" s="88"/>
      <c r="E57" s="88"/>
      <c r="F57" s="90"/>
      <c r="G57" s="66" t="s">
        <v>66</v>
      </c>
      <c r="H57" s="109" t="str">
        <f aca="false">ROUND(H56*81/1000,2)&amp;" ppb"</f>
        <v>2428.46 ppb</v>
      </c>
      <c r="I57" s="75" t="s">
        <v>39</v>
      </c>
      <c r="J57" s="110" t="str">
        <f aca="false">ROUND(J56*81/1000,2)&amp;" ppb"</f>
        <v>797.04 ppb</v>
      </c>
      <c r="K57" s="91"/>
      <c r="L57" s="77"/>
      <c r="M57" s="92"/>
      <c r="N57" s="71"/>
      <c r="O57" s="75"/>
      <c r="P57" s="73"/>
      <c r="Q57" s="109" t="str">
        <f aca="false">ROUND(Q56*246/1000,2)&amp;" ppb"</f>
        <v>5921.22 ppb</v>
      </c>
      <c r="R57" s="75" t="s">
        <v>39</v>
      </c>
      <c r="S57" s="110" t="str">
        <f aca="false">ROUND(S56*246/1000,2)&amp;" ppb"</f>
        <v>144.82 ppb</v>
      </c>
      <c r="T57" s="74"/>
      <c r="U57" s="77"/>
      <c r="V57" s="76"/>
      <c r="W57" s="80"/>
      <c r="X57" s="75"/>
      <c r="Y57" s="81"/>
      <c r="Z57" s="80"/>
      <c r="AA57" s="75"/>
      <c r="AB57" s="81"/>
      <c r="AC57" s="82"/>
      <c r="AD57" s="75"/>
      <c r="AE57" s="83"/>
    </row>
    <row r="58" customFormat="false" ht="42.4" hidden="false" customHeight="true" outlineLevel="0" collapsed="false">
      <c r="A58" s="98" t="s">
        <v>94</v>
      </c>
      <c r="B58" s="20" t="s">
        <v>95</v>
      </c>
      <c r="C58" s="48" t="s">
        <v>96</v>
      </c>
      <c r="D58" s="21" t="n">
        <v>13.749</v>
      </c>
      <c r="E58" s="99" t="n">
        <v>201120</v>
      </c>
      <c r="F58" s="22" t="n">
        <v>44155</v>
      </c>
      <c r="G58" s="23" t="s">
        <v>28</v>
      </c>
      <c r="H58" s="24"/>
      <c r="I58" s="25" t="s">
        <v>29</v>
      </c>
      <c r="J58" s="26"/>
      <c r="K58" s="24"/>
      <c r="L58" s="25" t="s">
        <v>30</v>
      </c>
      <c r="M58" s="26"/>
      <c r="N58" s="24"/>
      <c r="O58" s="25" t="s">
        <v>31</v>
      </c>
      <c r="P58" s="26"/>
      <c r="Q58" s="24"/>
      <c r="R58" s="25" t="s">
        <v>32</v>
      </c>
      <c r="S58" s="26"/>
      <c r="T58" s="27"/>
      <c r="U58" s="25" t="s">
        <v>33</v>
      </c>
      <c r="V58" s="26"/>
      <c r="W58" s="24"/>
      <c r="X58" s="25" t="s">
        <v>34</v>
      </c>
      <c r="Y58" s="26"/>
      <c r="Z58" s="24"/>
      <c r="AA58" s="25" t="s">
        <v>35</v>
      </c>
      <c r="AB58" s="26"/>
      <c r="AC58" s="31" t="s">
        <v>36</v>
      </c>
      <c r="AD58" s="31"/>
      <c r="AE58" s="31"/>
    </row>
    <row r="59" customFormat="false" ht="43" hidden="false" customHeight="true" outlineLevel="0" collapsed="false">
      <c r="A59" s="32" t="s">
        <v>97</v>
      </c>
      <c r="B59" s="32" t="s">
        <v>98</v>
      </c>
      <c r="C59" s="33"/>
      <c r="D59" s="34"/>
      <c r="E59" s="34"/>
      <c r="F59" s="35" t="n">
        <v>44169</v>
      </c>
      <c r="G59" s="23" t="s">
        <v>60</v>
      </c>
      <c r="H59" s="39" t="s">
        <v>99</v>
      </c>
      <c r="I59" s="40"/>
      <c r="J59" s="41"/>
      <c r="K59" s="39" t="n">
        <v>121.8</v>
      </c>
      <c r="L59" s="40" t="s">
        <v>39</v>
      </c>
      <c r="M59" s="41" t="n">
        <v>194.7</v>
      </c>
      <c r="N59" s="39" t="s">
        <v>100</v>
      </c>
      <c r="O59" s="40"/>
      <c r="P59" s="41"/>
      <c r="Q59" s="39" t="n">
        <v>10.56</v>
      </c>
      <c r="R59" s="40" t="s">
        <v>39</v>
      </c>
      <c r="S59" s="41" t="n">
        <v>14.23</v>
      </c>
      <c r="T59" s="39" t="n">
        <v>21.793</v>
      </c>
      <c r="U59" s="40" t="s">
        <v>39</v>
      </c>
      <c r="V59" s="41" t="n">
        <v>106.3</v>
      </c>
      <c r="W59" s="36" t="s">
        <v>101</v>
      </c>
      <c r="X59" s="37"/>
      <c r="Y59" s="38"/>
      <c r="Z59" s="39" t="n">
        <v>0.2274</v>
      </c>
      <c r="AA59" s="56" t="s">
        <v>39</v>
      </c>
      <c r="AB59" s="41" t="n">
        <v>5.277</v>
      </c>
      <c r="AC59" s="42"/>
      <c r="AD59" s="42"/>
      <c r="AE59" s="42"/>
    </row>
    <row r="60" customFormat="false" ht="33.15" hidden="false" customHeight="true" outlineLevel="0" collapsed="false">
      <c r="A60" s="32"/>
      <c r="B60" s="32" t="s">
        <v>102</v>
      </c>
      <c r="C60" s="32"/>
      <c r="D60" s="32"/>
      <c r="E60" s="32"/>
      <c r="F60" s="35"/>
      <c r="G60" s="23" t="s">
        <v>66</v>
      </c>
      <c r="H60" s="100" t="str">
        <f aca="false">"&lt;"&amp;ROUND(RIGHT(H59,LEN(H59)-1)*81/1000,2)&amp;" ppb"</f>
        <v>&lt;0.22 ppb</v>
      </c>
      <c r="I60" s="40"/>
      <c r="J60" s="101"/>
      <c r="K60" s="100" t="str">
        <f aca="false">ROUND(K59*81/1000,2)&amp;" ppb"</f>
        <v>9.87 ppb</v>
      </c>
      <c r="L60" s="40" t="s">
        <v>39</v>
      </c>
      <c r="M60" s="101" t="str">
        <f aca="false">ROUND(M59*81/1000,2)&amp;" ppb"</f>
        <v>15.77 ppb</v>
      </c>
      <c r="N60" s="100" t="str">
        <f aca="false">"&lt;"&amp;ROUND(RIGHT(N59,LEN(N59)-1)*1760/1000,2)&amp;" ppb"</f>
        <v>&lt;11.99 ppb</v>
      </c>
      <c r="O60" s="40"/>
      <c r="P60" s="45" t="s">
        <v>103</v>
      </c>
      <c r="Q60" s="100" t="str">
        <f aca="false">ROUND(Q59*246/1000,2)&amp;" ppb"</f>
        <v>2.6 ppb</v>
      </c>
      <c r="R60" s="40" t="s">
        <v>39</v>
      </c>
      <c r="S60" s="101" t="str">
        <f aca="false">ROUND(S59*246/1000,2)&amp;" ppb"</f>
        <v>3.5 ppb</v>
      </c>
      <c r="T60" s="100" t="str">
        <f aca="false">ROUND(T59*32300/1000,2)&amp;" ppb"</f>
        <v>703.91 ppb</v>
      </c>
      <c r="U60" s="40" t="s">
        <v>39</v>
      </c>
      <c r="V60" s="101" t="str">
        <f aca="false">ROUND(V59*32300/1000,2)&amp;" ppb"</f>
        <v>3433.49 ppb</v>
      </c>
      <c r="W60" s="44"/>
      <c r="X60" s="40"/>
      <c r="Y60" s="45"/>
      <c r="Z60" s="44"/>
      <c r="AA60" s="40"/>
      <c r="AB60" s="45"/>
      <c r="AC60" s="46"/>
      <c r="AD60" s="40"/>
      <c r="AE60" s="47"/>
    </row>
    <row r="61" customFormat="false" ht="34.3" hidden="false" customHeight="true" outlineLevel="0" collapsed="false">
      <c r="A61" s="32"/>
      <c r="B61" s="32"/>
      <c r="C61" s="48"/>
      <c r="D61" s="32"/>
      <c r="E61" s="32"/>
      <c r="F61" s="35"/>
      <c r="G61" s="23" t="s">
        <v>28</v>
      </c>
      <c r="H61" s="51" t="s">
        <v>40</v>
      </c>
      <c r="I61" s="51"/>
      <c r="J61" s="51"/>
      <c r="K61" s="24"/>
      <c r="L61" s="25" t="s">
        <v>41</v>
      </c>
      <c r="M61" s="26"/>
      <c r="N61" s="52"/>
      <c r="O61" s="25" t="s">
        <v>42</v>
      </c>
      <c r="P61" s="53"/>
      <c r="Q61" s="52"/>
      <c r="R61" s="25" t="s">
        <v>43</v>
      </c>
      <c r="S61" s="53"/>
      <c r="T61" s="51" t="s">
        <v>104</v>
      </c>
      <c r="U61" s="51"/>
      <c r="V61" s="51"/>
      <c r="W61" s="27"/>
      <c r="X61" s="25" t="s">
        <v>105</v>
      </c>
      <c r="Y61" s="54"/>
      <c r="Z61" s="27"/>
      <c r="AA61" s="25"/>
      <c r="AB61" s="54"/>
      <c r="AC61" s="24"/>
      <c r="AD61" s="25"/>
      <c r="AE61" s="26"/>
    </row>
    <row r="62" customFormat="false" ht="34.3" hidden="false" customHeight="true" outlineLevel="0" collapsed="false">
      <c r="A62" s="32"/>
      <c r="B62" s="32"/>
      <c r="C62" s="48"/>
      <c r="D62" s="32"/>
      <c r="E62" s="32"/>
      <c r="F62" s="35"/>
      <c r="G62" s="23" t="s">
        <v>60</v>
      </c>
      <c r="H62" s="115" t="n">
        <v>1222.6</v>
      </c>
      <c r="I62" s="103" t="s">
        <v>39</v>
      </c>
      <c r="J62" s="116" t="n">
        <v>9333</v>
      </c>
      <c r="K62" s="39" t="s">
        <v>106</v>
      </c>
      <c r="L62" s="56"/>
      <c r="M62" s="41"/>
      <c r="N62" s="39" t="s">
        <v>107</v>
      </c>
      <c r="O62" s="56"/>
      <c r="P62" s="41"/>
      <c r="Q62" s="39" t="n">
        <v>40.48</v>
      </c>
      <c r="R62" s="56" t="s">
        <v>39</v>
      </c>
      <c r="S62" s="41" t="n">
        <v>25.53</v>
      </c>
      <c r="T62" s="115" t="s">
        <v>108</v>
      </c>
      <c r="U62" s="103"/>
      <c r="V62" s="116"/>
      <c r="W62" s="44" t="s">
        <v>109</v>
      </c>
      <c r="X62" s="40"/>
      <c r="Y62" s="45"/>
      <c r="Z62" s="44"/>
      <c r="AA62" s="40"/>
      <c r="AB62" s="45"/>
      <c r="AC62" s="46"/>
      <c r="AD62" s="40"/>
      <c r="AE62" s="47"/>
    </row>
    <row r="63" customFormat="false" ht="34.3" hidden="false" customHeight="true" outlineLevel="0" collapsed="false">
      <c r="A63" s="57"/>
      <c r="B63" s="57"/>
      <c r="C63" s="58"/>
      <c r="D63" s="57"/>
      <c r="E63" s="57"/>
      <c r="F63" s="59"/>
      <c r="G63" s="23" t="s">
        <v>66</v>
      </c>
      <c r="H63" s="100" t="str">
        <f aca="false">ROUND(H62*81/1000,2)&amp;" ppb"</f>
        <v>99.03 ppb</v>
      </c>
      <c r="I63" s="40" t="s">
        <v>39</v>
      </c>
      <c r="J63" s="101" t="str">
        <f aca="false">ROUND(J62*81/1000,2)&amp;" ppb"</f>
        <v>755.97 ppb</v>
      </c>
      <c r="K63" s="60"/>
      <c r="L63" s="56"/>
      <c r="M63" s="61"/>
      <c r="N63" s="36"/>
      <c r="O63" s="40"/>
      <c r="P63" s="38"/>
      <c r="Q63" s="100" t="str">
        <f aca="false">ROUND(Q62*246/1000,2)&amp;" ppb"</f>
        <v>9.96 ppb</v>
      </c>
      <c r="R63" s="40" t="s">
        <v>39</v>
      </c>
      <c r="S63" s="101" t="str">
        <f aca="false">ROUND(S62*246/1000,2)&amp;" ppb"</f>
        <v>6.28 ppb</v>
      </c>
      <c r="T63" s="39"/>
      <c r="U63" s="56"/>
      <c r="V63" s="41"/>
      <c r="W63" s="44"/>
      <c r="X63" s="40"/>
      <c r="Y63" s="45"/>
      <c r="Z63" s="44"/>
      <c r="AA63" s="40"/>
      <c r="AB63" s="45"/>
      <c r="AC63" s="46"/>
      <c r="AD63" s="40"/>
      <c r="AE63" s="47"/>
    </row>
    <row r="64" customFormat="false" ht="42.4" hidden="false" customHeight="true" outlineLevel="0" collapsed="false">
      <c r="A64" s="108" t="s">
        <v>110</v>
      </c>
      <c r="B64" s="62" t="s">
        <v>111</v>
      </c>
      <c r="C64" s="84" t="s">
        <v>112</v>
      </c>
      <c r="D64" s="63" t="n">
        <v>13.797</v>
      </c>
      <c r="E64" s="64" t="n">
        <v>201204</v>
      </c>
      <c r="F64" s="65" t="n">
        <v>44169</v>
      </c>
      <c r="G64" s="66" t="s">
        <v>28</v>
      </c>
      <c r="H64" s="24"/>
      <c r="I64" s="25" t="s">
        <v>29</v>
      </c>
      <c r="J64" s="26"/>
      <c r="K64" s="24"/>
      <c r="L64" s="25" t="s">
        <v>30</v>
      </c>
      <c r="M64" s="26"/>
      <c r="N64" s="24"/>
      <c r="O64" s="25" t="s">
        <v>31</v>
      </c>
      <c r="P64" s="26"/>
      <c r="Q64" s="24"/>
      <c r="R64" s="25" t="s">
        <v>32</v>
      </c>
      <c r="S64" s="26"/>
      <c r="T64" s="27"/>
      <c r="U64" s="25" t="s">
        <v>33</v>
      </c>
      <c r="V64" s="26"/>
      <c r="W64" s="24"/>
      <c r="X64" s="25" t="s">
        <v>34</v>
      </c>
      <c r="Y64" s="26"/>
      <c r="Z64" s="24"/>
      <c r="AA64" s="25" t="s">
        <v>35</v>
      </c>
      <c r="AB64" s="26"/>
      <c r="AC64" s="31" t="s">
        <v>36</v>
      </c>
      <c r="AD64" s="31"/>
      <c r="AE64" s="31"/>
    </row>
    <row r="65" customFormat="false" ht="43" hidden="false" customHeight="true" outlineLevel="0" collapsed="false">
      <c r="A65" s="67" t="s">
        <v>113</v>
      </c>
      <c r="B65" s="67" t="s">
        <v>98</v>
      </c>
      <c r="C65" s="68"/>
      <c r="D65" s="69"/>
      <c r="E65" s="69"/>
      <c r="F65" s="70" t="n">
        <v>44183</v>
      </c>
      <c r="G65" s="66" t="s">
        <v>60</v>
      </c>
      <c r="H65" s="74" t="s">
        <v>114</v>
      </c>
      <c r="I65" s="75"/>
      <c r="J65" s="76"/>
      <c r="K65" s="74" t="n">
        <v>773.2</v>
      </c>
      <c r="L65" s="75" t="s">
        <v>39</v>
      </c>
      <c r="M65" s="76" t="n">
        <v>618.7</v>
      </c>
      <c r="N65" s="74" t="n">
        <v>22.98</v>
      </c>
      <c r="O65" s="75" t="s">
        <v>39</v>
      </c>
      <c r="P65" s="76" t="n">
        <v>12.59</v>
      </c>
      <c r="Q65" s="74" t="n">
        <v>19.05</v>
      </c>
      <c r="R65" s="75" t="s">
        <v>39</v>
      </c>
      <c r="S65" s="76" t="n">
        <v>45.79</v>
      </c>
      <c r="T65" s="74" t="n">
        <v>237.01</v>
      </c>
      <c r="U65" s="75" t="s">
        <v>39</v>
      </c>
      <c r="V65" s="76" t="n">
        <v>370.3</v>
      </c>
      <c r="W65" s="74" t="n">
        <v>6.9183</v>
      </c>
      <c r="X65" s="77" t="s">
        <v>39</v>
      </c>
      <c r="Y65" s="76" t="n">
        <v>16.83</v>
      </c>
      <c r="Z65" s="71" t="s">
        <v>115</v>
      </c>
      <c r="AA65" s="72"/>
      <c r="AB65" s="73"/>
      <c r="AC65" s="78"/>
      <c r="AD65" s="78"/>
      <c r="AE65" s="78"/>
    </row>
    <row r="66" customFormat="false" ht="33.15" hidden="false" customHeight="true" outlineLevel="0" collapsed="false">
      <c r="A66" s="67"/>
      <c r="B66" s="67" t="s">
        <v>116</v>
      </c>
      <c r="C66" s="67"/>
      <c r="D66" s="67"/>
      <c r="E66" s="67"/>
      <c r="F66" s="70"/>
      <c r="G66" s="66" t="s">
        <v>66</v>
      </c>
      <c r="H66" s="109" t="str">
        <f aca="false">"&lt;"&amp;ROUND(RIGHT(H65,LEN(H65)-1)*81/1000,2)&amp;" ppb"</f>
        <v>&lt;1.11 ppb</v>
      </c>
      <c r="I66" s="75"/>
      <c r="J66" s="81"/>
      <c r="K66" s="109" t="str">
        <f aca="false">ROUND(K65*81/1000,2)&amp;" ppb"</f>
        <v>62.63 ppb</v>
      </c>
      <c r="L66" s="75" t="s">
        <v>39</v>
      </c>
      <c r="M66" s="110" t="str">
        <f aca="false">ROUND(M65*81/1000,2)&amp;" ppb"</f>
        <v>50.11 ppb</v>
      </c>
      <c r="N66" s="109" t="str">
        <f aca="false">ROUND(N65*1760/1000,2)&amp;" ppb"</f>
        <v>40.44 ppb</v>
      </c>
      <c r="O66" s="75" t="s">
        <v>39</v>
      </c>
      <c r="P66" s="110" t="str">
        <f aca="false">ROUND(P65*1760/1000,2)&amp;" ppb"</f>
        <v>22.16 ppb</v>
      </c>
      <c r="Q66" s="109" t="str">
        <f aca="false">"&lt;"&amp;ROUND(RIGHT(Q65,LEN(Q65)-1)*246/1000,2)&amp;" ppb"</f>
        <v>&lt;2.23 ppb</v>
      </c>
      <c r="R66" s="75"/>
      <c r="S66" s="81"/>
      <c r="T66" s="109" t="str">
        <f aca="false">ROUND(T65*32300/1000000,2)&amp;" ppm"</f>
        <v>7.66 ppm</v>
      </c>
      <c r="U66" s="75" t="s">
        <v>39</v>
      </c>
      <c r="V66" s="110" t="str">
        <f aca="false">ROUND(V65*32300/1000000,2)&amp;" ppm"</f>
        <v>11.96 ppm</v>
      </c>
      <c r="W66" s="80"/>
      <c r="X66" s="75"/>
      <c r="Y66" s="81"/>
      <c r="Z66" s="80"/>
      <c r="AA66" s="75"/>
      <c r="AB66" s="81"/>
      <c r="AC66" s="82"/>
      <c r="AD66" s="75"/>
      <c r="AE66" s="83"/>
    </row>
    <row r="67" customFormat="false" ht="34.3" hidden="false" customHeight="true" outlineLevel="0" collapsed="false">
      <c r="A67" s="67"/>
      <c r="B67" s="67"/>
      <c r="C67" s="84"/>
      <c r="D67" s="67"/>
      <c r="E67" s="67"/>
      <c r="F67" s="70"/>
      <c r="G67" s="66" t="s">
        <v>28</v>
      </c>
      <c r="H67" s="51" t="s">
        <v>40</v>
      </c>
      <c r="I67" s="51"/>
      <c r="J67" s="51"/>
      <c r="K67" s="24"/>
      <c r="L67" s="25" t="s">
        <v>41</v>
      </c>
      <c r="M67" s="26"/>
      <c r="N67" s="52"/>
      <c r="O67" s="25" t="s">
        <v>42</v>
      </c>
      <c r="P67" s="53"/>
      <c r="Q67" s="52"/>
      <c r="R67" s="25" t="s">
        <v>43</v>
      </c>
      <c r="S67" s="53"/>
      <c r="T67" s="51"/>
      <c r="U67" s="51"/>
      <c r="V67" s="51"/>
      <c r="W67" s="27"/>
      <c r="X67" s="25"/>
      <c r="Y67" s="54"/>
      <c r="Z67" s="27"/>
      <c r="AA67" s="25"/>
      <c r="AB67" s="54"/>
      <c r="AC67" s="24"/>
      <c r="AD67" s="25"/>
      <c r="AE67" s="26"/>
    </row>
    <row r="68" customFormat="false" ht="34.3" hidden="false" customHeight="true" outlineLevel="0" collapsed="false">
      <c r="A68" s="67"/>
      <c r="B68" s="67"/>
      <c r="C68" s="84"/>
      <c r="D68" s="67"/>
      <c r="E68" s="67"/>
      <c r="F68" s="70"/>
      <c r="G68" s="66" t="s">
        <v>60</v>
      </c>
      <c r="H68" s="117" t="s">
        <v>117</v>
      </c>
      <c r="I68" s="118"/>
      <c r="J68" s="113"/>
      <c r="K68" s="80" t="s">
        <v>118</v>
      </c>
      <c r="L68" s="75"/>
      <c r="M68" s="76"/>
      <c r="N68" s="74" t="s">
        <v>119</v>
      </c>
      <c r="O68" s="77"/>
      <c r="P68" s="76"/>
      <c r="Q68" s="74" t="n">
        <v>239.9</v>
      </c>
      <c r="R68" s="77" t="s">
        <v>39</v>
      </c>
      <c r="S68" s="76" t="n">
        <v>79.86</v>
      </c>
      <c r="T68" s="111"/>
      <c r="U68" s="112"/>
      <c r="V68" s="114"/>
      <c r="W68" s="80"/>
      <c r="X68" s="75"/>
      <c r="Y68" s="81"/>
      <c r="Z68" s="80"/>
      <c r="AA68" s="75"/>
      <c r="AB68" s="81"/>
      <c r="AC68" s="82"/>
      <c r="AD68" s="75"/>
      <c r="AE68" s="83"/>
    </row>
    <row r="69" customFormat="false" ht="34.3" hidden="false" customHeight="true" outlineLevel="0" collapsed="false">
      <c r="A69" s="88"/>
      <c r="B69" s="88"/>
      <c r="C69" s="89"/>
      <c r="D69" s="88"/>
      <c r="E69" s="88"/>
      <c r="F69" s="90"/>
      <c r="G69" s="66" t="s">
        <v>66</v>
      </c>
      <c r="H69" s="109" t="str">
        <f aca="false">"&lt;"&amp;ROUND(RIGHT(H68,LEN(H68)-1)*81/1000000,2)&amp;" ppm"</f>
        <v>&lt;2.8 ppm</v>
      </c>
      <c r="I69" s="75"/>
      <c r="J69" s="81"/>
      <c r="K69" s="91"/>
      <c r="L69" s="77"/>
      <c r="M69" s="92"/>
      <c r="N69" s="71"/>
      <c r="O69" s="75"/>
      <c r="P69" s="73"/>
      <c r="Q69" s="109" t="str">
        <f aca="false">ROUND(Q68*246/1000,2)&amp;" ppb"</f>
        <v>59.02 ppb</v>
      </c>
      <c r="R69" s="75" t="s">
        <v>39</v>
      </c>
      <c r="S69" s="110" t="str">
        <f aca="false">ROUND(S68*246/1000,2)&amp;" ppb"</f>
        <v>19.65 ppb</v>
      </c>
      <c r="T69" s="74"/>
      <c r="U69" s="77"/>
      <c r="V69" s="76"/>
      <c r="W69" s="80"/>
      <c r="X69" s="75"/>
      <c r="Y69" s="81"/>
      <c r="Z69" s="80"/>
      <c r="AA69" s="75"/>
      <c r="AB69" s="81"/>
      <c r="AC69" s="82"/>
      <c r="AD69" s="75"/>
      <c r="AE69" s="83"/>
    </row>
    <row r="70" customFormat="false" ht="64.35" hidden="false" customHeight="true" outlineLevel="0" collapsed="false">
      <c r="A70" s="98" t="s">
        <v>120</v>
      </c>
      <c r="B70" s="20" t="s">
        <v>121</v>
      </c>
      <c r="C70" s="48" t="s">
        <v>122</v>
      </c>
      <c r="D70" s="21" t="n">
        <v>23.814</v>
      </c>
      <c r="E70" s="99" t="n">
        <v>201218</v>
      </c>
      <c r="F70" s="22" t="n">
        <v>44183</v>
      </c>
      <c r="G70" s="23" t="s">
        <v>28</v>
      </c>
      <c r="H70" s="24"/>
      <c r="I70" s="25" t="s">
        <v>29</v>
      </c>
      <c r="J70" s="26"/>
      <c r="K70" s="24"/>
      <c r="L70" s="25" t="s">
        <v>30</v>
      </c>
      <c r="M70" s="26"/>
      <c r="N70" s="24"/>
      <c r="O70" s="25" t="s">
        <v>31</v>
      </c>
      <c r="P70" s="26"/>
      <c r="Q70" s="24"/>
      <c r="R70" s="25" t="s">
        <v>32</v>
      </c>
      <c r="S70" s="26"/>
      <c r="T70" s="27"/>
      <c r="U70" s="25" t="s">
        <v>33</v>
      </c>
      <c r="V70" s="26"/>
      <c r="W70" s="24"/>
      <c r="X70" s="25" t="s">
        <v>34</v>
      </c>
      <c r="Y70" s="26"/>
      <c r="Z70" s="24"/>
      <c r="AA70" s="25" t="s">
        <v>35</v>
      </c>
      <c r="AB70" s="26"/>
      <c r="AC70" s="31" t="s">
        <v>36</v>
      </c>
      <c r="AD70" s="31"/>
      <c r="AE70" s="31"/>
    </row>
    <row r="71" customFormat="false" ht="43" hidden="false" customHeight="true" outlineLevel="0" collapsed="false">
      <c r="A71" s="32" t="s">
        <v>123</v>
      </c>
      <c r="B71" s="32" t="s">
        <v>124</v>
      </c>
      <c r="C71" s="33"/>
      <c r="D71" s="34"/>
      <c r="E71" s="34"/>
      <c r="F71" s="35" t="n">
        <v>44207</v>
      </c>
      <c r="G71" s="23" t="s">
        <v>60</v>
      </c>
      <c r="H71" s="39" t="n">
        <v>30850</v>
      </c>
      <c r="I71" s="40" t="s">
        <v>39</v>
      </c>
      <c r="J71" s="41" t="n">
        <v>551.5</v>
      </c>
      <c r="K71" s="39" t="n">
        <v>41760</v>
      </c>
      <c r="L71" s="40" t="s">
        <v>39</v>
      </c>
      <c r="M71" s="41" t="n">
        <v>2114</v>
      </c>
      <c r="N71" s="39" t="n">
        <v>1489</v>
      </c>
      <c r="O71" s="40" t="s">
        <v>39</v>
      </c>
      <c r="P71" s="41" t="n">
        <v>33.62</v>
      </c>
      <c r="Q71" s="39" t="n">
        <v>38530</v>
      </c>
      <c r="R71" s="40" t="s">
        <v>39</v>
      </c>
      <c r="S71" s="41" t="n">
        <v>890.1</v>
      </c>
      <c r="T71" s="39" t="n">
        <v>47640</v>
      </c>
      <c r="U71" s="40" t="s">
        <v>39</v>
      </c>
      <c r="V71" s="41" t="n">
        <v>2443</v>
      </c>
      <c r="W71" s="36" t="s">
        <v>125</v>
      </c>
      <c r="X71" s="37"/>
      <c r="Y71" s="38"/>
      <c r="Z71" s="36" t="s">
        <v>126</v>
      </c>
      <c r="AA71" s="37"/>
      <c r="AB71" s="38"/>
      <c r="AC71" s="42"/>
      <c r="AD71" s="42"/>
      <c r="AE71" s="42"/>
    </row>
    <row r="72" customFormat="false" ht="33.15" hidden="false" customHeight="true" outlineLevel="0" collapsed="false">
      <c r="A72" s="32"/>
      <c r="B72" s="32" t="s">
        <v>127</v>
      </c>
      <c r="C72" s="32"/>
      <c r="D72" s="32"/>
      <c r="E72" s="32"/>
      <c r="F72" s="35"/>
      <c r="G72" s="23" t="s">
        <v>66</v>
      </c>
      <c r="H72" s="100" t="str">
        <f aca="false">ROUND(H71*81/1000000,2)&amp;" ppm"</f>
        <v>2.5 ppm</v>
      </c>
      <c r="I72" s="40" t="s">
        <v>39</v>
      </c>
      <c r="J72" s="101" t="str">
        <f aca="false">ROUND(J71*81/1000000,2)&amp;" ppm"</f>
        <v>0.04 ppm</v>
      </c>
      <c r="K72" s="100" t="str">
        <f aca="false">ROUND(K71*81/1000000,2)&amp;" ppm"</f>
        <v>3.38 ppm</v>
      </c>
      <c r="L72" s="40" t="s">
        <v>39</v>
      </c>
      <c r="M72" s="101" t="str">
        <f aca="false">ROUND(M71*81/1000000,2)&amp;" ppm"</f>
        <v>0.17 ppm</v>
      </c>
      <c r="N72" s="100" t="str">
        <f aca="false">ROUND(N71*1760/1000000,2)&amp;" ppm"</f>
        <v>2.62 ppm</v>
      </c>
      <c r="O72" s="40" t="s">
        <v>39</v>
      </c>
      <c r="P72" s="101" t="str">
        <f aca="false">ROUND(P71*1760/1000000,2)&amp;" ppm"</f>
        <v>0.06 ppm</v>
      </c>
      <c r="Q72" s="100" t="str">
        <f aca="false">ROUND(Q71*246/1000000,2)&amp;" ppm"</f>
        <v>9.48 ppm</v>
      </c>
      <c r="R72" s="40" t="s">
        <v>39</v>
      </c>
      <c r="S72" s="101" t="str">
        <f aca="false">ROUND(S71*246/1000000,2)&amp;" ppm"</f>
        <v>0.22 ppm</v>
      </c>
      <c r="T72" s="100" t="str">
        <f aca="false">ROUND(T71*32300/1000000,2)&amp;" ppm"</f>
        <v>1538.77 ppm</v>
      </c>
      <c r="U72" s="40" t="s">
        <v>39</v>
      </c>
      <c r="V72" s="101" t="str">
        <f aca="false">ROUND(V71*32300/1000000,2)&amp;" ppm"</f>
        <v>78.91 ppm</v>
      </c>
      <c r="W72" s="44"/>
      <c r="X72" s="40"/>
      <c r="Y72" s="45"/>
      <c r="Z72" s="44"/>
      <c r="AA72" s="40"/>
      <c r="AB72" s="45"/>
      <c r="AC72" s="46"/>
      <c r="AD72" s="40"/>
      <c r="AE72" s="47"/>
    </row>
    <row r="73" customFormat="false" ht="34.3" hidden="false" customHeight="true" outlineLevel="0" collapsed="false">
      <c r="A73" s="32"/>
      <c r="B73" s="32"/>
      <c r="C73" s="48"/>
      <c r="D73" s="32"/>
      <c r="E73" s="32"/>
      <c r="F73" s="35"/>
      <c r="G73" s="23" t="s">
        <v>28</v>
      </c>
      <c r="H73" s="51" t="s">
        <v>40</v>
      </c>
      <c r="I73" s="51"/>
      <c r="J73" s="51"/>
      <c r="K73" s="24"/>
      <c r="L73" s="25" t="s">
        <v>41</v>
      </c>
      <c r="M73" s="26"/>
      <c r="N73" s="52"/>
      <c r="O73" s="25" t="s">
        <v>42</v>
      </c>
      <c r="P73" s="53"/>
      <c r="Q73" s="52"/>
      <c r="R73" s="25" t="s">
        <v>43</v>
      </c>
      <c r="S73" s="53"/>
      <c r="T73" s="51"/>
      <c r="U73" s="51"/>
      <c r="V73" s="51"/>
      <c r="W73" s="27"/>
      <c r="X73" s="25"/>
      <c r="Y73" s="54"/>
      <c r="Z73" s="27"/>
      <c r="AA73" s="25"/>
      <c r="AB73" s="54"/>
      <c r="AC73" s="24"/>
      <c r="AD73" s="25"/>
      <c r="AE73" s="26"/>
    </row>
    <row r="74" customFormat="false" ht="34.3" hidden="false" customHeight="true" outlineLevel="0" collapsed="false">
      <c r="A74" s="32"/>
      <c r="B74" s="32"/>
      <c r="C74" s="48"/>
      <c r="D74" s="32"/>
      <c r="E74" s="32"/>
      <c r="F74" s="35"/>
      <c r="G74" s="23" t="s">
        <v>60</v>
      </c>
      <c r="H74" s="115" t="n">
        <v>20572</v>
      </c>
      <c r="I74" s="103" t="s">
        <v>39</v>
      </c>
      <c r="J74" s="116" t="n">
        <v>4904</v>
      </c>
      <c r="K74" s="39" t="n">
        <v>198.3</v>
      </c>
      <c r="L74" s="56" t="s">
        <v>39</v>
      </c>
      <c r="M74" s="41" t="n">
        <v>88.45</v>
      </c>
      <c r="N74" s="39" t="n">
        <v>253.89</v>
      </c>
      <c r="O74" s="56" t="s">
        <v>39</v>
      </c>
      <c r="P74" s="41" t="n">
        <v>17.32</v>
      </c>
      <c r="Q74" s="39" t="n">
        <v>35810</v>
      </c>
      <c r="R74" s="56" t="s">
        <v>39</v>
      </c>
      <c r="S74" s="41" t="n">
        <v>815.7</v>
      </c>
      <c r="T74" s="105"/>
      <c r="U74" s="106"/>
      <c r="V74" s="107"/>
      <c r="W74" s="44"/>
      <c r="X74" s="40"/>
      <c r="Y74" s="45"/>
      <c r="Z74" s="44"/>
      <c r="AA74" s="40"/>
      <c r="AB74" s="45"/>
      <c r="AC74" s="46"/>
      <c r="AD74" s="40"/>
      <c r="AE74" s="47"/>
    </row>
    <row r="75" customFormat="false" ht="34.3" hidden="false" customHeight="true" outlineLevel="0" collapsed="false">
      <c r="A75" s="57"/>
      <c r="B75" s="57"/>
      <c r="C75" s="58"/>
      <c r="D75" s="57"/>
      <c r="E75" s="57"/>
      <c r="F75" s="59"/>
      <c r="G75" s="23" t="s">
        <v>66</v>
      </c>
      <c r="H75" s="100" t="str">
        <f aca="false">ROUND(H74*81/1000000,2)&amp;" ppm"</f>
        <v>1.67 ppm</v>
      </c>
      <c r="I75" s="40" t="s">
        <v>39</v>
      </c>
      <c r="J75" s="101" t="str">
        <f aca="false">ROUND(J74*81/1000000,2)&amp;" ppm"</f>
        <v>0.4 ppm</v>
      </c>
      <c r="K75" s="60"/>
      <c r="L75" s="56"/>
      <c r="M75" s="61"/>
      <c r="N75" s="36"/>
      <c r="O75" s="40"/>
      <c r="P75" s="38"/>
      <c r="Q75" s="100" t="str">
        <f aca="false">ROUND(Q74*246/1000000,2)&amp;" ppm"</f>
        <v>8.81 ppm</v>
      </c>
      <c r="R75" s="40" t="s">
        <v>39</v>
      </c>
      <c r="S75" s="101" t="str">
        <f aca="false">ROUND(S74*246/1000000,2)&amp;" ppm"</f>
        <v>0.2 ppm</v>
      </c>
      <c r="T75" s="39"/>
      <c r="U75" s="56"/>
      <c r="V75" s="41"/>
      <c r="W75" s="44"/>
      <c r="X75" s="40"/>
      <c r="Y75" s="45"/>
      <c r="Z75" s="44"/>
      <c r="AA75" s="40"/>
      <c r="AB75" s="45"/>
      <c r="AC75" s="46"/>
      <c r="AD75" s="40"/>
      <c r="AE75" s="47"/>
    </row>
    <row r="76" customFormat="false" ht="52.2" hidden="false" customHeight="true" outlineLevel="0" collapsed="false">
      <c r="A76" s="108" t="s">
        <v>128</v>
      </c>
      <c r="B76" s="62" t="s">
        <v>129</v>
      </c>
      <c r="C76" s="84" t="s">
        <v>130</v>
      </c>
      <c r="D76" s="63" t="n">
        <v>8.84</v>
      </c>
      <c r="E76" s="64" t="s">
        <v>131</v>
      </c>
      <c r="F76" s="65" t="n">
        <v>44207</v>
      </c>
      <c r="G76" s="66" t="s">
        <v>28</v>
      </c>
      <c r="H76" s="24"/>
      <c r="I76" s="25" t="s">
        <v>29</v>
      </c>
      <c r="J76" s="26"/>
      <c r="K76" s="24"/>
      <c r="L76" s="25" t="s">
        <v>30</v>
      </c>
      <c r="M76" s="26"/>
      <c r="N76" s="24"/>
      <c r="O76" s="25" t="s">
        <v>31</v>
      </c>
      <c r="P76" s="26"/>
      <c r="Q76" s="24"/>
      <c r="R76" s="25" t="s">
        <v>32</v>
      </c>
      <c r="S76" s="26"/>
      <c r="T76" s="27"/>
      <c r="U76" s="25" t="s">
        <v>33</v>
      </c>
      <c r="V76" s="26"/>
      <c r="W76" s="24"/>
      <c r="X76" s="25" t="s">
        <v>34</v>
      </c>
      <c r="Y76" s="26"/>
      <c r="Z76" s="24"/>
      <c r="AA76" s="25" t="s">
        <v>35</v>
      </c>
      <c r="AB76" s="26"/>
      <c r="AC76" s="31" t="s">
        <v>36</v>
      </c>
      <c r="AD76" s="31"/>
      <c r="AE76" s="31"/>
    </row>
    <row r="77" customFormat="false" ht="43" hidden="false" customHeight="true" outlineLevel="0" collapsed="false">
      <c r="A77" s="67" t="s">
        <v>132</v>
      </c>
      <c r="B77" s="67" t="s">
        <v>133</v>
      </c>
      <c r="C77" s="68"/>
      <c r="D77" s="69"/>
      <c r="E77" s="69"/>
      <c r="F77" s="70" t="n">
        <v>44216</v>
      </c>
      <c r="G77" s="66" t="s">
        <v>60</v>
      </c>
      <c r="H77" s="74" t="s">
        <v>134</v>
      </c>
      <c r="I77" s="75"/>
      <c r="J77" s="76"/>
      <c r="K77" s="74" t="s">
        <v>135</v>
      </c>
      <c r="L77" s="75"/>
      <c r="M77" s="76"/>
      <c r="N77" s="74" t="n">
        <v>0.928</v>
      </c>
      <c r="O77" s="75" t="s">
        <v>39</v>
      </c>
      <c r="P77" s="76" t="n">
        <v>0.4275</v>
      </c>
      <c r="Q77" s="74" t="s">
        <v>136</v>
      </c>
      <c r="R77" s="75"/>
      <c r="S77" s="76"/>
      <c r="T77" s="74" t="s">
        <v>137</v>
      </c>
      <c r="U77" s="75"/>
      <c r="V77" s="76"/>
      <c r="W77" s="74" t="n">
        <v>0.40628</v>
      </c>
      <c r="X77" s="77" t="s">
        <v>39</v>
      </c>
      <c r="Y77" s="76" t="n">
        <v>0.5107</v>
      </c>
      <c r="Z77" s="74" t="s">
        <v>138</v>
      </c>
      <c r="AA77" s="77"/>
      <c r="AB77" s="73"/>
      <c r="AC77" s="78"/>
      <c r="AD77" s="78"/>
      <c r="AE77" s="78"/>
    </row>
    <row r="78" customFormat="false" ht="33.15" hidden="false" customHeight="true" outlineLevel="0" collapsed="false">
      <c r="A78" s="67"/>
      <c r="B78" s="67" t="s">
        <v>139</v>
      </c>
      <c r="C78" s="67"/>
      <c r="D78" s="67"/>
      <c r="E78" s="67"/>
      <c r="F78" s="70"/>
      <c r="G78" s="66" t="s">
        <v>66</v>
      </c>
      <c r="H78" s="109" t="str">
        <f aca="false">"&lt;"&amp;ROUND(RIGHT(H77,LEN(H77)-1)*81/1000,2)&amp;" ppb"</f>
        <v>&lt;0.04 ppb</v>
      </c>
      <c r="I78" s="75"/>
      <c r="J78" s="81"/>
      <c r="K78" s="109" t="str">
        <f aca="false">"&lt;"&amp;ROUND(RIGHT(K77,LEN(K77)-1)*81/1000,2)&amp;" ppb"</f>
        <v>&lt;1.67 ppb</v>
      </c>
      <c r="L78" s="75"/>
      <c r="M78" s="81"/>
      <c r="N78" s="109" t="str">
        <f aca="false">ROUND(N77*1760/1000,2)&amp;" ppb"</f>
        <v>1.63 ppb</v>
      </c>
      <c r="O78" s="75" t="s">
        <v>39</v>
      </c>
      <c r="P78" s="110" t="str">
        <f aca="false">ROUND(P77*1760/1000,2)&amp;" ppb"</f>
        <v>0.75 ppb</v>
      </c>
      <c r="Q78" s="109" t="str">
        <f aca="false">"&lt;"&amp;ROUND(RIGHT(Q77,LEN(Q77)-1)*246/1000,2)&amp;" ppb"</f>
        <v>&lt;0.51 ppb</v>
      </c>
      <c r="R78" s="75"/>
      <c r="S78" s="81"/>
      <c r="T78" s="109" t="str">
        <f aca="false">"&lt;"&amp;ROUND(RIGHT(T77,LEN(T77)-1)*32300/1000,2)&amp;" ppb"</f>
        <v>&lt;294.25 ppb</v>
      </c>
      <c r="U78" s="75"/>
      <c r="V78" s="81"/>
      <c r="W78" s="80"/>
      <c r="X78" s="75"/>
      <c r="Y78" s="81"/>
      <c r="Z78" s="80"/>
      <c r="AA78" s="75"/>
      <c r="AB78" s="81"/>
      <c r="AC78" s="82"/>
      <c r="AD78" s="75"/>
      <c r="AE78" s="83"/>
    </row>
    <row r="79" customFormat="false" ht="34.3" hidden="false" customHeight="true" outlineLevel="0" collapsed="false">
      <c r="A79" s="67"/>
      <c r="B79" s="67"/>
      <c r="C79" s="84"/>
      <c r="D79" s="67"/>
      <c r="E79" s="67"/>
      <c r="F79" s="70"/>
      <c r="G79" s="66" t="s">
        <v>28</v>
      </c>
      <c r="H79" s="51" t="s">
        <v>40</v>
      </c>
      <c r="I79" s="51"/>
      <c r="J79" s="51"/>
      <c r="K79" s="24"/>
      <c r="L79" s="25" t="s">
        <v>41</v>
      </c>
      <c r="M79" s="26"/>
      <c r="N79" s="52"/>
      <c r="O79" s="25" t="s">
        <v>42</v>
      </c>
      <c r="P79" s="53"/>
      <c r="Q79" s="52"/>
      <c r="R79" s="25" t="s">
        <v>43</v>
      </c>
      <c r="S79" s="53"/>
      <c r="T79" s="51" t="s">
        <v>140</v>
      </c>
      <c r="U79" s="51"/>
      <c r="V79" s="51"/>
      <c r="W79" s="27"/>
      <c r="X79" s="25" t="s">
        <v>141</v>
      </c>
      <c r="Y79" s="54"/>
      <c r="Z79" s="27"/>
      <c r="AA79" s="25"/>
      <c r="AB79" s="54"/>
      <c r="AC79" s="24"/>
      <c r="AD79" s="25"/>
      <c r="AE79" s="26"/>
    </row>
    <row r="80" customFormat="false" ht="34.3" hidden="false" customHeight="true" outlineLevel="0" collapsed="false">
      <c r="A80" s="67"/>
      <c r="B80" s="67" t="s">
        <v>142</v>
      </c>
      <c r="C80" s="84"/>
      <c r="D80" s="67"/>
      <c r="E80" s="67"/>
      <c r="F80" s="70"/>
      <c r="G80" s="66" t="s">
        <v>60</v>
      </c>
      <c r="H80" s="111" t="s">
        <v>143</v>
      </c>
      <c r="I80" s="112"/>
      <c r="J80" s="114"/>
      <c r="K80" s="82" t="s">
        <v>144</v>
      </c>
      <c r="L80" s="75"/>
      <c r="M80" s="83"/>
      <c r="N80" s="74" t="n">
        <v>0.68219</v>
      </c>
      <c r="O80" s="77" t="s">
        <v>39</v>
      </c>
      <c r="P80" s="76" t="n">
        <v>0.6058</v>
      </c>
      <c r="Q80" s="74" t="n">
        <v>2.585</v>
      </c>
      <c r="R80" s="77" t="s">
        <v>39</v>
      </c>
      <c r="S80" s="76" t="n">
        <v>2.045</v>
      </c>
      <c r="T80" s="117" t="n">
        <v>1.3836</v>
      </c>
      <c r="U80" s="118" t="s">
        <v>39</v>
      </c>
      <c r="V80" s="113" t="n">
        <v>0.5932</v>
      </c>
      <c r="W80" s="74" t="n">
        <v>1.445</v>
      </c>
      <c r="X80" s="77" t="s">
        <v>39</v>
      </c>
      <c r="Y80" s="76" t="n">
        <v>0.7767</v>
      </c>
      <c r="Z80" s="80"/>
      <c r="AA80" s="75"/>
      <c r="AB80" s="81"/>
      <c r="AC80" s="82"/>
      <c r="AD80" s="75"/>
      <c r="AE80" s="83"/>
    </row>
    <row r="81" customFormat="false" ht="34.3" hidden="false" customHeight="true" outlineLevel="0" collapsed="false">
      <c r="A81" s="88"/>
      <c r="B81" s="88"/>
      <c r="C81" s="89"/>
      <c r="D81" s="88"/>
      <c r="E81" s="88"/>
      <c r="F81" s="90"/>
      <c r="G81" s="66" t="s">
        <v>66</v>
      </c>
      <c r="H81" s="109" t="str">
        <f aca="false">"&lt;"&amp;ROUND(RIGHT(H80,LEN(H80)-1)*81/1000,2)&amp;" ppb"</f>
        <v>&lt;112.83 ppb</v>
      </c>
      <c r="I81" s="75"/>
      <c r="J81" s="81"/>
      <c r="K81" s="91"/>
      <c r="L81" s="77"/>
      <c r="M81" s="92"/>
      <c r="N81" s="71"/>
      <c r="O81" s="75"/>
      <c r="P81" s="73"/>
      <c r="Q81" s="109" t="str">
        <f aca="false">ROUND(Q80*246/1000,2)&amp;" ppb"</f>
        <v>0.64 ppb</v>
      </c>
      <c r="R81" s="75" t="s">
        <v>39</v>
      </c>
      <c r="S81" s="110" t="str">
        <f aca="false">ROUND(S80*246/1000,2)&amp;" ppb"</f>
        <v>0.5 ppb</v>
      </c>
      <c r="T81" s="74"/>
      <c r="U81" s="77"/>
      <c r="V81" s="76"/>
      <c r="W81" s="80"/>
      <c r="X81" s="75"/>
      <c r="Y81" s="81"/>
      <c r="Z81" s="80"/>
      <c r="AA81" s="75"/>
      <c r="AB81" s="81"/>
      <c r="AC81" s="82"/>
      <c r="AD81" s="75"/>
      <c r="AE81" s="83"/>
    </row>
    <row r="82" customFormat="false" ht="42.4" hidden="false" customHeight="true" outlineLevel="0" collapsed="false">
      <c r="A82" s="98" t="s">
        <v>145</v>
      </c>
      <c r="B82" s="20" t="s">
        <v>146</v>
      </c>
      <c r="C82" s="48" t="s">
        <v>147</v>
      </c>
      <c r="D82" s="21" t="n">
        <v>18.374</v>
      </c>
      <c r="E82" s="20" t="s">
        <v>148</v>
      </c>
      <c r="F82" s="22" t="n">
        <v>44232</v>
      </c>
      <c r="G82" s="23" t="s">
        <v>28</v>
      </c>
      <c r="H82" s="24"/>
      <c r="I82" s="25" t="s">
        <v>29</v>
      </c>
      <c r="J82" s="26"/>
      <c r="K82" s="24"/>
      <c r="L82" s="25" t="s">
        <v>30</v>
      </c>
      <c r="M82" s="26"/>
      <c r="N82" s="24"/>
      <c r="O82" s="25" t="s">
        <v>31</v>
      </c>
      <c r="P82" s="26"/>
      <c r="Q82" s="24"/>
      <c r="R82" s="25" t="s">
        <v>32</v>
      </c>
      <c r="S82" s="26"/>
      <c r="T82" s="27"/>
      <c r="U82" s="25" t="s">
        <v>33</v>
      </c>
      <c r="V82" s="26"/>
      <c r="W82" s="24"/>
      <c r="X82" s="25" t="s">
        <v>34</v>
      </c>
      <c r="Y82" s="26"/>
      <c r="Z82" s="24"/>
      <c r="AA82" s="25" t="s">
        <v>35</v>
      </c>
      <c r="AB82" s="26"/>
      <c r="AC82" s="31" t="s">
        <v>36</v>
      </c>
      <c r="AD82" s="31"/>
      <c r="AE82" s="31"/>
      <c r="BM82" s="97"/>
      <c r="BN82" s="97"/>
      <c r="BO82" s="97"/>
      <c r="BP82" s="97"/>
      <c r="BQ82" s="97"/>
      <c r="BR82" s="97"/>
      <c r="BS82" s="97"/>
      <c r="BT82" s="97"/>
      <c r="BU82" s="97"/>
      <c r="BV82" s="97"/>
      <c r="BW82" s="97"/>
      <c r="BX82" s="97"/>
      <c r="BY82" s="97"/>
      <c r="BZ82" s="97"/>
      <c r="CA82" s="97"/>
      <c r="CB82" s="97"/>
      <c r="CC82" s="97"/>
      <c r="CD82" s="97"/>
      <c r="CE82" s="97"/>
      <c r="CF82" s="97"/>
      <c r="CG82" s="97"/>
      <c r="CH82" s="97"/>
      <c r="CI82" s="97"/>
      <c r="CJ82" s="97"/>
      <c r="CK82" s="97"/>
      <c r="CL82" s="97"/>
      <c r="CM82" s="97"/>
      <c r="CN82" s="97"/>
      <c r="CO82" s="97"/>
      <c r="CP82" s="97"/>
      <c r="CQ82" s="97"/>
      <c r="CR82" s="97"/>
      <c r="CS82" s="97"/>
      <c r="CT82" s="97"/>
      <c r="CU82" s="97"/>
      <c r="CV82" s="97"/>
      <c r="CW82" s="97"/>
      <c r="CX82" s="97"/>
      <c r="CY82" s="97"/>
      <c r="CZ82" s="97"/>
      <c r="DA82" s="97"/>
      <c r="DB82" s="97"/>
      <c r="DC82" s="97"/>
      <c r="DD82" s="97"/>
      <c r="DE82" s="97"/>
      <c r="DF82" s="97"/>
      <c r="DG82" s="97"/>
      <c r="DH82" s="97"/>
      <c r="DI82" s="97"/>
      <c r="DJ82" s="97"/>
      <c r="DK82" s="97"/>
      <c r="DL82" s="97"/>
      <c r="DM82" s="97"/>
      <c r="DN82" s="97"/>
      <c r="DO82" s="97"/>
      <c r="DP82" s="97"/>
      <c r="DQ82" s="97"/>
      <c r="DR82" s="97"/>
      <c r="DS82" s="97"/>
      <c r="DT82" s="97"/>
      <c r="DU82" s="97"/>
      <c r="DV82" s="97"/>
      <c r="DW82" s="97"/>
      <c r="DX82" s="97"/>
      <c r="DY82" s="97"/>
      <c r="DZ82" s="97"/>
      <c r="EA82" s="97"/>
      <c r="EB82" s="97"/>
      <c r="EC82" s="97"/>
      <c r="ED82" s="97"/>
      <c r="EE82" s="97"/>
      <c r="EF82" s="97"/>
      <c r="EG82" s="97"/>
      <c r="EH82" s="97"/>
      <c r="EI82" s="97"/>
      <c r="EJ82" s="97"/>
      <c r="EK82" s="97"/>
      <c r="EL82" s="97"/>
      <c r="EM82" s="97"/>
      <c r="EN82" s="97"/>
      <c r="EO82" s="97"/>
      <c r="EP82" s="97"/>
      <c r="EQ82" s="97"/>
      <c r="ER82" s="97"/>
      <c r="ES82" s="97"/>
      <c r="ET82" s="97"/>
      <c r="EU82" s="97"/>
      <c r="EV82" s="97"/>
      <c r="EW82" s="97"/>
      <c r="EX82" s="97"/>
      <c r="EY82" s="97"/>
      <c r="EZ82" s="97"/>
      <c r="FA82" s="97"/>
      <c r="FB82" s="97"/>
      <c r="FC82" s="97"/>
      <c r="FD82" s="97"/>
      <c r="FE82" s="97"/>
      <c r="FF82" s="97"/>
      <c r="FG82" s="97"/>
      <c r="FH82" s="97"/>
      <c r="FI82" s="97"/>
      <c r="FJ82" s="97"/>
      <c r="FK82" s="97"/>
      <c r="FL82" s="97"/>
      <c r="FM82" s="97"/>
      <c r="FN82" s="97"/>
      <c r="FO82" s="97"/>
      <c r="FP82" s="97"/>
      <c r="FQ82" s="97"/>
      <c r="FR82" s="97"/>
      <c r="FS82" s="97"/>
      <c r="FT82" s="97"/>
      <c r="FU82" s="97"/>
      <c r="FV82" s="97"/>
      <c r="FW82" s="97"/>
      <c r="FX82" s="97"/>
      <c r="FY82" s="97"/>
      <c r="FZ82" s="97"/>
      <c r="GA82" s="97"/>
      <c r="GB82" s="97"/>
      <c r="GC82" s="97"/>
      <c r="GD82" s="97"/>
      <c r="GE82" s="97"/>
      <c r="GF82" s="97"/>
      <c r="GG82" s="97"/>
      <c r="GH82" s="97"/>
      <c r="GI82" s="97"/>
      <c r="GJ82" s="97"/>
      <c r="GK82" s="97"/>
      <c r="GL82" s="97"/>
      <c r="GM82" s="97"/>
      <c r="GN82" s="97"/>
      <c r="GO82" s="97"/>
      <c r="GP82" s="97"/>
      <c r="GQ82" s="97"/>
      <c r="GR82" s="97"/>
      <c r="GS82" s="97"/>
      <c r="GT82" s="97"/>
      <c r="GU82" s="97"/>
      <c r="GV82" s="97"/>
      <c r="GW82" s="97"/>
      <c r="GX82" s="97"/>
      <c r="GY82" s="97"/>
      <c r="GZ82" s="97"/>
      <c r="HA82" s="97"/>
      <c r="HB82" s="97"/>
      <c r="HC82" s="97"/>
      <c r="HD82" s="97"/>
      <c r="HE82" s="97"/>
      <c r="HF82" s="97"/>
      <c r="HG82" s="97"/>
      <c r="HH82" s="97"/>
      <c r="HI82" s="97"/>
      <c r="HJ82" s="97"/>
      <c r="HK82" s="97"/>
      <c r="HL82" s="97"/>
      <c r="HM82" s="97"/>
      <c r="HN82" s="97"/>
      <c r="HO82" s="97"/>
      <c r="HP82" s="97"/>
      <c r="HQ82" s="97"/>
      <c r="HR82" s="97"/>
      <c r="HS82" s="97"/>
      <c r="HT82" s="97"/>
      <c r="HU82" s="97"/>
      <c r="HV82" s="97"/>
      <c r="HW82" s="97"/>
      <c r="HX82" s="97"/>
      <c r="HY82" s="97"/>
      <c r="HZ82" s="97"/>
      <c r="IA82" s="97"/>
      <c r="IB82" s="97"/>
      <c r="IC82" s="97"/>
      <c r="ID82" s="97"/>
      <c r="IE82" s="97"/>
      <c r="IF82" s="97"/>
      <c r="IG82" s="97"/>
      <c r="IH82" s="97"/>
      <c r="II82" s="97"/>
      <c r="IJ82" s="97"/>
      <c r="IK82" s="97"/>
      <c r="IL82" s="97"/>
      <c r="IM82" s="97"/>
      <c r="IN82" s="97"/>
      <c r="IO82" s="97"/>
      <c r="IP82" s="97"/>
      <c r="IQ82" s="97"/>
      <c r="IR82" s="97"/>
      <c r="IS82" s="97"/>
      <c r="IT82" s="97"/>
      <c r="IU82" s="97"/>
      <c r="IV82" s="97"/>
    </row>
    <row r="83" customFormat="false" ht="33.55" hidden="false" customHeight="true" outlineLevel="0" collapsed="false">
      <c r="A83" s="32" t="s">
        <v>149</v>
      </c>
      <c r="B83" s="32" t="s">
        <v>150</v>
      </c>
      <c r="C83" s="33" t="s">
        <v>151</v>
      </c>
      <c r="D83" s="34"/>
      <c r="E83" s="34"/>
      <c r="F83" s="35" t="n">
        <v>44251</v>
      </c>
      <c r="G83" s="23" t="s">
        <v>60</v>
      </c>
      <c r="H83" s="39" t="s">
        <v>152</v>
      </c>
      <c r="I83" s="40"/>
      <c r="J83" s="41"/>
      <c r="K83" s="39" t="n">
        <v>58.72</v>
      </c>
      <c r="L83" s="40" t="s">
        <v>39</v>
      </c>
      <c r="M83" s="41" t="n">
        <v>31.83</v>
      </c>
      <c r="N83" s="39" t="n">
        <v>0.167</v>
      </c>
      <c r="O83" s="40" t="s">
        <v>39</v>
      </c>
      <c r="P83" s="41" t="n">
        <v>0.7451</v>
      </c>
      <c r="Q83" s="39" t="s">
        <v>153</v>
      </c>
      <c r="R83" s="40"/>
      <c r="S83" s="41"/>
      <c r="T83" s="39" t="s">
        <v>154</v>
      </c>
      <c r="U83" s="40"/>
      <c r="V83" s="41"/>
      <c r="W83" s="36" t="s">
        <v>155</v>
      </c>
      <c r="X83" s="37"/>
      <c r="Y83" s="38"/>
      <c r="Z83" s="39" t="n">
        <v>1.309</v>
      </c>
      <c r="AA83" s="56" t="s">
        <v>39</v>
      </c>
      <c r="AB83" s="41" t="n">
        <v>1.174</v>
      </c>
      <c r="AC83" s="42"/>
      <c r="AD83" s="42"/>
      <c r="AE83" s="42"/>
    </row>
    <row r="84" customFormat="false" ht="33.15" hidden="false" customHeight="true" outlineLevel="0" collapsed="false">
      <c r="A84" s="32"/>
      <c r="B84" s="32"/>
      <c r="C84" s="32"/>
      <c r="D84" s="32"/>
      <c r="E84" s="32"/>
      <c r="F84" s="35"/>
      <c r="G84" s="23" t="s">
        <v>66</v>
      </c>
      <c r="H84" s="100" t="str">
        <f aca="false">"&lt;"&amp;ROUND(RIGHT(H83,LEN(H83)-1)*81/1,2)&amp;" ppt"</f>
        <v>&lt;36.45 ppt</v>
      </c>
      <c r="I84" s="40"/>
      <c r="J84" s="45"/>
      <c r="K84" s="100" t="str">
        <f aca="false">ROUND(K83*81/1000,2)&amp;" ppb"</f>
        <v>4.76 ppb</v>
      </c>
      <c r="L84" s="40" t="s">
        <v>39</v>
      </c>
      <c r="M84" s="101" t="str">
        <f aca="false">ROUND(M83*81/1000,2)&amp;" ppb"</f>
        <v>2.58 ppb</v>
      </c>
      <c r="N84" s="100" t="str">
        <f aca="false">ROUND(N83*1760/1000,2)&amp;" ppb"</f>
        <v>0.29 ppb</v>
      </c>
      <c r="O84" s="40" t="s">
        <v>39</v>
      </c>
      <c r="P84" s="101" t="str">
        <f aca="false">ROUND(P83*1760/1000,2)&amp;" ppb"</f>
        <v>1.31 ppb</v>
      </c>
      <c r="Q84" s="100" t="str">
        <f aca="false">"&lt;"&amp;ROUND(RIGHT(Q83,LEN(Q83)-1)*246/1000,2)&amp;" ppb"</f>
        <v>&lt;0.82 ppb</v>
      </c>
      <c r="R84" s="40"/>
      <c r="S84" s="45"/>
      <c r="T84" s="100" t="str">
        <f aca="false">"&lt;"&amp;ROUND(RIGHT(T83,LEN(T83)-1)*32300/1000000,2)&amp;" ppm"</f>
        <v>&lt;1.65 ppm</v>
      </c>
      <c r="U84" s="40"/>
      <c r="V84" s="45"/>
      <c r="W84" s="44"/>
      <c r="X84" s="40"/>
      <c r="Y84" s="45"/>
      <c r="Z84" s="44"/>
      <c r="AA84" s="40"/>
      <c r="AB84" s="45"/>
      <c r="AC84" s="46"/>
      <c r="AD84" s="40"/>
      <c r="AE84" s="47"/>
    </row>
    <row r="85" customFormat="false" ht="34.3" hidden="false" customHeight="true" outlineLevel="0" collapsed="false">
      <c r="A85" s="32"/>
      <c r="B85" s="32"/>
      <c r="C85" s="48"/>
      <c r="D85" s="32"/>
      <c r="E85" s="32"/>
      <c r="F85" s="35"/>
      <c r="G85" s="23" t="s">
        <v>28</v>
      </c>
      <c r="H85" s="51" t="s">
        <v>40</v>
      </c>
      <c r="I85" s="51"/>
      <c r="J85" s="51"/>
      <c r="K85" s="24"/>
      <c r="L85" s="25" t="s">
        <v>41</v>
      </c>
      <c r="M85" s="26"/>
      <c r="N85" s="52"/>
      <c r="O85" s="25" t="s">
        <v>42</v>
      </c>
      <c r="P85" s="53"/>
      <c r="Q85" s="52"/>
      <c r="R85" s="25" t="s">
        <v>43</v>
      </c>
      <c r="S85" s="53"/>
      <c r="T85" s="51"/>
      <c r="U85" s="51"/>
      <c r="V85" s="51"/>
      <c r="W85" s="27"/>
      <c r="X85" s="25"/>
      <c r="Y85" s="54"/>
      <c r="Z85" s="27"/>
      <c r="AA85" s="25"/>
      <c r="AB85" s="54"/>
      <c r="AC85" s="24"/>
      <c r="AD85" s="25"/>
      <c r="AE85" s="26"/>
    </row>
    <row r="86" customFormat="false" ht="34.3" hidden="false" customHeight="true" outlineLevel="0" collapsed="false">
      <c r="A86" s="32"/>
      <c r="B86" s="32"/>
      <c r="C86" s="48"/>
      <c r="D86" s="32"/>
      <c r="E86" s="32"/>
      <c r="F86" s="35"/>
      <c r="G86" s="23" t="s">
        <v>60</v>
      </c>
      <c r="H86" s="105" t="s">
        <v>156</v>
      </c>
      <c r="I86" s="106"/>
      <c r="J86" s="107"/>
      <c r="K86" s="39" t="s">
        <v>157</v>
      </c>
      <c r="L86" s="40"/>
      <c r="M86" s="45"/>
      <c r="N86" s="36" t="s">
        <v>158</v>
      </c>
      <c r="O86" s="40"/>
      <c r="P86" s="38"/>
      <c r="Q86" s="39" t="n">
        <v>13.9</v>
      </c>
      <c r="R86" s="56" t="s">
        <v>39</v>
      </c>
      <c r="S86" s="41" t="n">
        <v>5.158</v>
      </c>
      <c r="T86" s="105"/>
      <c r="U86" s="106"/>
      <c r="V86" s="107"/>
      <c r="W86" s="44"/>
      <c r="X86" s="40"/>
      <c r="Y86" s="45"/>
      <c r="Z86" s="44"/>
      <c r="AA86" s="40"/>
      <c r="AB86" s="45"/>
      <c r="AC86" s="46"/>
      <c r="AD86" s="40"/>
      <c r="AE86" s="47"/>
    </row>
    <row r="87" customFormat="false" ht="34.3" hidden="false" customHeight="true" outlineLevel="0" collapsed="false">
      <c r="A87" s="57"/>
      <c r="B87" s="57"/>
      <c r="C87" s="58"/>
      <c r="D87" s="57"/>
      <c r="E87" s="57"/>
      <c r="F87" s="59"/>
      <c r="G87" s="23" t="s">
        <v>66</v>
      </c>
      <c r="H87" s="100" t="str">
        <f aca="false">"&lt;"&amp;ROUND(RIGHT(H86,LEN(H86)-1)*81/1000,2)&amp;" ppb"</f>
        <v>&lt;95.18 ppb</v>
      </c>
      <c r="I87" s="40"/>
      <c r="J87" s="61"/>
      <c r="K87" s="60"/>
      <c r="L87" s="56"/>
      <c r="M87" s="61"/>
      <c r="N87" s="36"/>
      <c r="O87" s="40"/>
      <c r="P87" s="38"/>
      <c r="Q87" s="100" t="str">
        <f aca="false">ROUND(Q86*246/1000,2)&amp;" ppb"</f>
        <v>3.42 ppb</v>
      </c>
      <c r="R87" s="40" t="s">
        <v>39</v>
      </c>
      <c r="S87" s="101" t="str">
        <f aca="false">ROUND(S86*246/1000,2)&amp;" ppb"</f>
        <v>1.27 ppb</v>
      </c>
      <c r="T87" s="39"/>
      <c r="U87" s="56"/>
      <c r="V87" s="41"/>
      <c r="W87" s="44"/>
      <c r="X87" s="40"/>
      <c r="Y87" s="45"/>
      <c r="Z87" s="44"/>
      <c r="AA87" s="40"/>
      <c r="AB87" s="45"/>
      <c r="AC87" s="46"/>
      <c r="AD87" s="40"/>
      <c r="AE87" s="47"/>
    </row>
    <row r="88" customFormat="false" ht="42.4" hidden="false" customHeight="true" outlineLevel="0" collapsed="false">
      <c r="A88" s="108" t="s">
        <v>159</v>
      </c>
      <c r="B88" s="62" t="s">
        <v>146</v>
      </c>
      <c r="C88" s="84" t="s">
        <v>160</v>
      </c>
      <c r="D88" s="63" t="n">
        <v>23.554</v>
      </c>
      <c r="E88" s="64" t="s">
        <v>161</v>
      </c>
      <c r="F88" s="65" t="n">
        <v>44251</v>
      </c>
      <c r="G88" s="66" t="s">
        <v>28</v>
      </c>
      <c r="H88" s="24"/>
      <c r="I88" s="25" t="s">
        <v>29</v>
      </c>
      <c r="J88" s="26"/>
      <c r="K88" s="24"/>
      <c r="L88" s="25" t="s">
        <v>30</v>
      </c>
      <c r="M88" s="26"/>
      <c r="N88" s="24"/>
      <c r="O88" s="25" t="s">
        <v>31</v>
      </c>
      <c r="P88" s="26"/>
      <c r="Q88" s="24"/>
      <c r="R88" s="25" t="s">
        <v>32</v>
      </c>
      <c r="S88" s="26"/>
      <c r="T88" s="27"/>
      <c r="U88" s="25" t="s">
        <v>33</v>
      </c>
      <c r="V88" s="26"/>
      <c r="W88" s="24"/>
      <c r="X88" s="25" t="s">
        <v>34</v>
      </c>
      <c r="Y88" s="26"/>
      <c r="Z88" s="24"/>
      <c r="AA88" s="25" t="s">
        <v>35</v>
      </c>
      <c r="AB88" s="26"/>
      <c r="AC88" s="31" t="s">
        <v>36</v>
      </c>
      <c r="AD88" s="31"/>
      <c r="AE88" s="31"/>
      <c r="BM88" s="97"/>
      <c r="BN88" s="97"/>
      <c r="BO88" s="97"/>
      <c r="BP88" s="97"/>
      <c r="BQ88" s="97"/>
      <c r="BR88" s="97"/>
      <c r="BS88" s="97"/>
      <c r="BT88" s="97"/>
      <c r="BU88" s="97"/>
      <c r="BV88" s="97"/>
      <c r="BW88" s="97"/>
      <c r="BX88" s="97"/>
      <c r="BY88" s="97"/>
      <c r="BZ88" s="97"/>
      <c r="CA88" s="97"/>
      <c r="CB88" s="97"/>
      <c r="CC88" s="97"/>
      <c r="CD88" s="97"/>
      <c r="CE88" s="97"/>
      <c r="CF88" s="97"/>
      <c r="CG88" s="97"/>
      <c r="CH88" s="97"/>
      <c r="CI88" s="97"/>
      <c r="CJ88" s="97"/>
      <c r="CK88" s="97"/>
      <c r="CL88" s="97"/>
      <c r="CM88" s="97"/>
      <c r="CN88" s="97"/>
      <c r="CO88" s="97"/>
      <c r="CP88" s="97"/>
      <c r="CQ88" s="97"/>
      <c r="CR88" s="97"/>
      <c r="CS88" s="97"/>
      <c r="CT88" s="97"/>
      <c r="CU88" s="97"/>
      <c r="CV88" s="97"/>
      <c r="CW88" s="97"/>
      <c r="CX88" s="97"/>
      <c r="CY88" s="97"/>
      <c r="CZ88" s="97"/>
      <c r="DA88" s="97"/>
      <c r="DB88" s="97"/>
      <c r="DC88" s="97"/>
      <c r="DD88" s="97"/>
      <c r="DE88" s="97"/>
      <c r="DF88" s="97"/>
      <c r="DG88" s="97"/>
      <c r="DH88" s="97"/>
      <c r="DI88" s="97"/>
      <c r="DJ88" s="97"/>
      <c r="DK88" s="97"/>
      <c r="DL88" s="97"/>
      <c r="DM88" s="97"/>
      <c r="DN88" s="97"/>
      <c r="DO88" s="97"/>
      <c r="DP88" s="97"/>
      <c r="DQ88" s="97"/>
      <c r="DR88" s="97"/>
      <c r="DS88" s="97"/>
      <c r="DT88" s="97"/>
      <c r="DU88" s="97"/>
      <c r="DV88" s="97"/>
      <c r="DW88" s="97"/>
      <c r="DX88" s="97"/>
      <c r="DY88" s="97"/>
      <c r="DZ88" s="97"/>
      <c r="EA88" s="97"/>
      <c r="EB88" s="97"/>
      <c r="EC88" s="97"/>
      <c r="ED88" s="97"/>
      <c r="EE88" s="97"/>
      <c r="EF88" s="97"/>
      <c r="EG88" s="97"/>
      <c r="EH88" s="97"/>
      <c r="EI88" s="97"/>
      <c r="EJ88" s="97"/>
      <c r="EK88" s="97"/>
      <c r="EL88" s="97"/>
      <c r="EM88" s="97"/>
      <c r="EN88" s="97"/>
      <c r="EO88" s="97"/>
      <c r="EP88" s="97"/>
      <c r="EQ88" s="97"/>
      <c r="ER88" s="97"/>
      <c r="ES88" s="97"/>
      <c r="ET88" s="97"/>
      <c r="EU88" s="97"/>
      <c r="EV88" s="97"/>
      <c r="EW88" s="97"/>
      <c r="EX88" s="97"/>
      <c r="EY88" s="97"/>
      <c r="EZ88" s="97"/>
      <c r="FA88" s="97"/>
      <c r="FB88" s="97"/>
      <c r="FC88" s="97"/>
      <c r="FD88" s="97"/>
      <c r="FE88" s="97"/>
      <c r="FF88" s="97"/>
      <c r="FG88" s="97"/>
      <c r="FH88" s="97"/>
      <c r="FI88" s="97"/>
      <c r="FJ88" s="97"/>
      <c r="FK88" s="97"/>
      <c r="FL88" s="97"/>
      <c r="FM88" s="97"/>
      <c r="FN88" s="97"/>
      <c r="FO88" s="97"/>
      <c r="FP88" s="97"/>
      <c r="FQ88" s="97"/>
      <c r="FR88" s="97"/>
      <c r="FS88" s="97"/>
      <c r="FT88" s="97"/>
      <c r="FU88" s="97"/>
      <c r="FV88" s="97"/>
      <c r="FW88" s="97"/>
      <c r="FX88" s="97"/>
      <c r="FY88" s="97"/>
      <c r="FZ88" s="97"/>
      <c r="GA88" s="97"/>
      <c r="GB88" s="97"/>
      <c r="GC88" s="97"/>
      <c r="GD88" s="97"/>
      <c r="GE88" s="97"/>
      <c r="GF88" s="97"/>
      <c r="GG88" s="97"/>
      <c r="GH88" s="97"/>
      <c r="GI88" s="97"/>
      <c r="GJ88" s="97"/>
      <c r="GK88" s="97"/>
      <c r="GL88" s="97"/>
      <c r="GM88" s="97"/>
      <c r="GN88" s="97"/>
      <c r="GO88" s="97"/>
      <c r="GP88" s="97"/>
      <c r="GQ88" s="97"/>
      <c r="GR88" s="97"/>
      <c r="GS88" s="97"/>
      <c r="GT88" s="97"/>
      <c r="GU88" s="97"/>
      <c r="GV88" s="97"/>
      <c r="GW88" s="97"/>
      <c r="GX88" s="97"/>
      <c r="GY88" s="97"/>
      <c r="GZ88" s="97"/>
      <c r="HA88" s="97"/>
      <c r="HB88" s="97"/>
      <c r="HC88" s="97"/>
      <c r="HD88" s="97"/>
      <c r="HE88" s="97"/>
      <c r="HF88" s="97"/>
      <c r="HG88" s="97"/>
      <c r="HH88" s="97"/>
      <c r="HI88" s="97"/>
      <c r="HJ88" s="97"/>
      <c r="HK88" s="97"/>
      <c r="HL88" s="97"/>
      <c r="HM88" s="97"/>
      <c r="HN88" s="97"/>
      <c r="HO88" s="97"/>
      <c r="HP88" s="97"/>
      <c r="HQ88" s="97"/>
      <c r="HR88" s="97"/>
      <c r="HS88" s="97"/>
      <c r="HT88" s="97"/>
      <c r="HU88" s="97"/>
      <c r="HV88" s="97"/>
      <c r="HW88" s="97"/>
      <c r="HX88" s="97"/>
      <c r="HY88" s="97"/>
      <c r="HZ88" s="97"/>
      <c r="IA88" s="97"/>
      <c r="IB88" s="97"/>
      <c r="IC88" s="97"/>
      <c r="ID88" s="97"/>
      <c r="IE88" s="97"/>
      <c r="IF88" s="97"/>
      <c r="IG88" s="97"/>
      <c r="IH88" s="97"/>
      <c r="II88" s="97"/>
      <c r="IJ88" s="97"/>
      <c r="IK88" s="97"/>
      <c r="IL88" s="97"/>
      <c r="IM88" s="97"/>
      <c r="IN88" s="97"/>
      <c r="IO88" s="97"/>
      <c r="IP88" s="97"/>
      <c r="IQ88" s="97"/>
      <c r="IR88" s="97"/>
      <c r="IS88" s="97"/>
      <c r="IT88" s="97"/>
      <c r="IU88" s="97"/>
      <c r="IV88" s="97"/>
    </row>
    <row r="89" customFormat="false" ht="34.5" hidden="false" customHeight="true" outlineLevel="0" collapsed="false">
      <c r="A89" s="67" t="s">
        <v>162</v>
      </c>
      <c r="B89" s="67" t="s">
        <v>163</v>
      </c>
      <c r="C89" s="68" t="s">
        <v>164</v>
      </c>
      <c r="D89" s="69"/>
      <c r="E89" s="69"/>
      <c r="F89" s="70" t="n">
        <v>44277</v>
      </c>
      <c r="G89" s="66" t="s">
        <v>60</v>
      </c>
      <c r="H89" s="119" t="s">
        <v>158</v>
      </c>
      <c r="I89" s="112"/>
      <c r="J89" s="120"/>
      <c r="K89" s="119" t="n">
        <v>61.58</v>
      </c>
      <c r="L89" s="112" t="s">
        <v>39</v>
      </c>
      <c r="M89" s="120" t="n">
        <v>54.36</v>
      </c>
      <c r="N89" s="119" t="n">
        <v>1.747</v>
      </c>
      <c r="O89" s="112" t="s">
        <v>39</v>
      </c>
      <c r="P89" s="120" t="n">
        <v>1.29</v>
      </c>
      <c r="Q89" s="119" t="s">
        <v>165</v>
      </c>
      <c r="R89" s="112"/>
      <c r="S89" s="120"/>
      <c r="T89" s="119" t="s">
        <v>166</v>
      </c>
      <c r="U89" s="112"/>
      <c r="V89" s="120"/>
      <c r="W89" s="121" t="s">
        <v>167</v>
      </c>
      <c r="X89" s="122"/>
      <c r="Y89" s="123"/>
      <c r="Z89" s="121" t="s">
        <v>168</v>
      </c>
      <c r="AA89" s="122"/>
      <c r="AB89" s="123"/>
      <c r="AC89" s="78"/>
      <c r="AD89" s="78"/>
      <c r="AE89" s="78"/>
    </row>
    <row r="90" customFormat="false" ht="33.15" hidden="false" customHeight="true" outlineLevel="0" collapsed="false">
      <c r="A90" s="67"/>
      <c r="B90" s="67"/>
      <c r="C90" s="67"/>
      <c r="D90" s="67"/>
      <c r="E90" s="67"/>
      <c r="F90" s="70"/>
      <c r="G90" s="66" t="s">
        <v>66</v>
      </c>
      <c r="H90" s="109" t="str">
        <f aca="false">"&lt;"&amp;ROUND(RIGHT(H89,LEN(H89)-1)*81/1000,2)&amp;" ppb"</f>
        <v>&lt;0.16 ppb</v>
      </c>
      <c r="I90" s="75"/>
      <c r="J90" s="81"/>
      <c r="K90" s="109" t="str">
        <f aca="false">ROUND(K89*81/1000,2)&amp;" ppb"</f>
        <v>4.99 ppb</v>
      </c>
      <c r="L90" s="75" t="s">
        <v>39</v>
      </c>
      <c r="M90" s="110" t="str">
        <f aca="false">ROUND(M89*81/1000,2)&amp;" ppb"</f>
        <v>4.4 ppb</v>
      </c>
      <c r="N90" s="109" t="str">
        <f aca="false">ROUND(N89*1760/1000,2)&amp;" ppb"</f>
        <v>3.07 ppb</v>
      </c>
      <c r="O90" s="75" t="s">
        <v>39</v>
      </c>
      <c r="P90" s="110" t="str">
        <f aca="false">ROUND(P89*1760/1000,2)&amp;" ppb"</f>
        <v>2.27 ppb</v>
      </c>
      <c r="Q90" s="109" t="str">
        <f aca="false">"&lt;"&amp;ROUND(RIGHT(Q89,LEN(Q89)-1)*246/1000,2)&amp;" ppb"</f>
        <v>&lt;1.2 ppb</v>
      </c>
      <c r="R90" s="75"/>
      <c r="S90" s="81"/>
      <c r="T90" s="109" t="str">
        <f aca="false">"&lt;"&amp;ROUND(RIGHT(T89,LEN(T89)-1)*32300/1000000,2)&amp;" ppm"</f>
        <v>&lt;1.52 ppm</v>
      </c>
      <c r="U90" s="75"/>
      <c r="V90" s="81"/>
      <c r="W90" s="124"/>
      <c r="X90" s="112"/>
      <c r="Y90" s="125"/>
      <c r="Z90" s="124"/>
      <c r="AA90" s="112"/>
      <c r="AB90" s="125"/>
      <c r="AC90" s="111"/>
      <c r="AD90" s="112"/>
      <c r="AE90" s="114"/>
    </row>
    <row r="91" customFormat="false" ht="34.3" hidden="false" customHeight="true" outlineLevel="0" collapsed="false">
      <c r="A91" s="67"/>
      <c r="B91" s="67"/>
      <c r="C91" s="84"/>
      <c r="D91" s="67"/>
      <c r="E91" s="67"/>
      <c r="F91" s="70"/>
      <c r="G91" s="66" t="s">
        <v>28</v>
      </c>
      <c r="H91" s="51" t="s">
        <v>40</v>
      </c>
      <c r="I91" s="51"/>
      <c r="J91" s="51"/>
      <c r="K91" s="24"/>
      <c r="L91" s="25" t="s">
        <v>41</v>
      </c>
      <c r="M91" s="26"/>
      <c r="N91" s="52"/>
      <c r="O91" s="25" t="s">
        <v>42</v>
      </c>
      <c r="P91" s="53"/>
      <c r="Q91" s="52"/>
      <c r="R91" s="25" t="s">
        <v>43</v>
      </c>
      <c r="S91" s="53"/>
      <c r="T91" s="51"/>
      <c r="U91" s="51"/>
      <c r="V91" s="51"/>
      <c r="W91" s="27"/>
      <c r="X91" s="25"/>
      <c r="Y91" s="54"/>
      <c r="Z91" s="27"/>
      <c r="AA91" s="25"/>
      <c r="AB91" s="54"/>
      <c r="AC91" s="24"/>
      <c r="AD91" s="25"/>
      <c r="AE91" s="26"/>
    </row>
    <row r="92" customFormat="false" ht="34.3" hidden="false" customHeight="true" outlineLevel="0" collapsed="false">
      <c r="A92" s="67"/>
      <c r="B92" s="67"/>
      <c r="C92" s="84"/>
      <c r="D92" s="67"/>
      <c r="E92" s="67"/>
      <c r="F92" s="70"/>
      <c r="G92" s="66" t="s">
        <v>60</v>
      </c>
      <c r="H92" s="111" t="s">
        <v>169</v>
      </c>
      <c r="I92" s="112"/>
      <c r="J92" s="114"/>
      <c r="K92" s="74" t="s">
        <v>170</v>
      </c>
      <c r="L92" s="77"/>
      <c r="M92" s="76"/>
      <c r="N92" s="71" t="s">
        <v>171</v>
      </c>
      <c r="O92" s="75"/>
      <c r="P92" s="73"/>
      <c r="Q92" s="74" t="n">
        <v>16.72</v>
      </c>
      <c r="R92" s="77" t="s">
        <v>39</v>
      </c>
      <c r="S92" s="76" t="n">
        <v>8.159</v>
      </c>
      <c r="T92" s="111"/>
      <c r="U92" s="112"/>
      <c r="V92" s="114"/>
      <c r="W92" s="80"/>
      <c r="X92" s="75"/>
      <c r="Y92" s="81"/>
      <c r="Z92" s="80"/>
      <c r="AA92" s="75"/>
      <c r="AB92" s="81"/>
      <c r="AC92" s="82"/>
      <c r="AD92" s="75"/>
      <c r="AE92" s="83"/>
    </row>
    <row r="93" customFormat="false" ht="34.3" hidden="false" customHeight="true" outlineLevel="0" collapsed="false">
      <c r="A93" s="88"/>
      <c r="B93" s="88"/>
      <c r="C93" s="89"/>
      <c r="D93" s="88"/>
      <c r="E93" s="88"/>
      <c r="F93" s="90"/>
      <c r="G93" s="66" t="s">
        <v>66</v>
      </c>
      <c r="H93" s="109" t="str">
        <f aca="false">"&lt;"&amp;ROUND(RIGHT(H92,LEN(H92)-1)*81/1000,2)&amp;" ppb"</f>
        <v>&lt;239.84 ppb</v>
      </c>
      <c r="I93" s="75"/>
      <c r="J93" s="81"/>
      <c r="K93" s="91"/>
      <c r="L93" s="77"/>
      <c r="M93" s="92"/>
      <c r="N93" s="71"/>
      <c r="O93" s="75"/>
      <c r="P93" s="73"/>
      <c r="Q93" s="109" t="str">
        <f aca="false">ROUND(Q92*246/1000,2)&amp;" ppb"</f>
        <v>4.11 ppb</v>
      </c>
      <c r="R93" s="75" t="s">
        <v>39</v>
      </c>
      <c r="S93" s="110" t="str">
        <f aca="false">ROUND(S92*246/1000,2)&amp;" ppb"</f>
        <v>2.01 ppb</v>
      </c>
      <c r="T93" s="74"/>
      <c r="U93" s="77"/>
      <c r="V93" s="76"/>
      <c r="W93" s="80"/>
      <c r="X93" s="75"/>
      <c r="Y93" s="81"/>
      <c r="Z93" s="80"/>
      <c r="AA93" s="75"/>
      <c r="AB93" s="81"/>
      <c r="AC93" s="82"/>
      <c r="AD93" s="75"/>
      <c r="AE93" s="83"/>
    </row>
    <row r="94" customFormat="false" ht="41.45" hidden="false" customHeight="true" outlineLevel="0" collapsed="false">
      <c r="A94" s="12" t="s">
        <v>172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</row>
    <row r="95" customFormat="false" ht="32.8" hidden="false" customHeight="true" outlineLevel="0" collapsed="false">
      <c r="A95" s="126" t="s">
        <v>173</v>
      </c>
      <c r="B95" s="126"/>
      <c r="C95" s="94"/>
      <c r="D95" s="94"/>
      <c r="E95" s="94"/>
      <c r="F95" s="95"/>
      <c r="G95" s="94"/>
      <c r="H95" s="127"/>
      <c r="I95" s="94"/>
      <c r="J95" s="128"/>
      <c r="K95" s="94"/>
      <c r="L95" s="94"/>
      <c r="M95" s="94"/>
      <c r="N95" s="94"/>
      <c r="O95" s="94"/>
      <c r="P95" s="94"/>
      <c r="Q95" s="127"/>
      <c r="R95" s="94"/>
      <c r="S95" s="129"/>
      <c r="T95" s="130"/>
      <c r="U95" s="94"/>
      <c r="V95" s="131"/>
      <c r="W95" s="127"/>
      <c r="X95" s="94"/>
      <c r="Y95" s="129"/>
      <c r="Z95" s="127"/>
      <c r="AA95" s="94"/>
      <c r="AB95" s="94"/>
      <c r="AC95" s="94"/>
      <c r="AD95" s="94"/>
      <c r="AE95" s="96"/>
    </row>
    <row r="96" customFormat="false" ht="38.05" hidden="false" customHeight="true" outlineLevel="0" collapsed="false">
      <c r="A96" s="14" t="s">
        <v>21</v>
      </c>
      <c r="B96" s="14"/>
      <c r="C96" s="14" t="s">
        <v>23</v>
      </c>
      <c r="D96" s="14" t="s">
        <v>24</v>
      </c>
      <c r="E96" s="14" t="s">
        <v>25</v>
      </c>
      <c r="F96" s="15" t="s">
        <v>26</v>
      </c>
      <c r="G96" s="14"/>
      <c r="H96" s="16"/>
      <c r="I96" s="17"/>
      <c r="J96" s="18"/>
      <c r="K96" s="16"/>
      <c r="L96" s="17"/>
      <c r="M96" s="18"/>
      <c r="N96" s="16"/>
      <c r="O96" s="17"/>
      <c r="P96" s="18"/>
      <c r="Q96" s="16"/>
      <c r="R96" s="17"/>
      <c r="S96" s="18"/>
      <c r="T96" s="19"/>
      <c r="U96" s="17"/>
      <c r="V96" s="18"/>
      <c r="W96" s="16"/>
      <c r="X96" s="17"/>
      <c r="Y96" s="18"/>
      <c r="Z96" s="16"/>
      <c r="AA96" s="17"/>
      <c r="AB96" s="18"/>
      <c r="AC96" s="14"/>
      <c r="AD96" s="14"/>
      <c r="AE96" s="14"/>
    </row>
    <row r="97" customFormat="false" ht="36.9" hidden="false" customHeight="true" outlineLevel="0" collapsed="false">
      <c r="A97" s="98" t="s">
        <v>174</v>
      </c>
      <c r="B97" s="20" t="s">
        <v>175</v>
      </c>
      <c r="C97" s="48" t="s">
        <v>176</v>
      </c>
      <c r="D97" s="21" t="n">
        <v>2.014</v>
      </c>
      <c r="E97" s="20" t="n">
        <v>260601</v>
      </c>
      <c r="F97" s="22" t="n">
        <v>46174</v>
      </c>
      <c r="G97" s="23" t="s">
        <v>28</v>
      </c>
      <c r="H97" s="24"/>
      <c r="I97" s="25" t="s">
        <v>29</v>
      </c>
      <c r="J97" s="26"/>
      <c r="K97" s="24"/>
      <c r="L97" s="25" t="s">
        <v>30</v>
      </c>
      <c r="M97" s="26"/>
      <c r="N97" s="24"/>
      <c r="O97" s="25" t="s">
        <v>31</v>
      </c>
      <c r="P97" s="26"/>
      <c r="Q97" s="24"/>
      <c r="R97" s="25" t="s">
        <v>32</v>
      </c>
      <c r="S97" s="26"/>
      <c r="T97" s="27"/>
      <c r="U97" s="25" t="s">
        <v>33</v>
      </c>
      <c r="V97" s="26"/>
      <c r="W97" s="24"/>
      <c r="X97" s="25" t="s">
        <v>34</v>
      </c>
      <c r="Y97" s="26"/>
      <c r="Z97" s="24"/>
      <c r="AA97" s="25" t="s">
        <v>35</v>
      </c>
      <c r="AB97" s="26"/>
      <c r="AC97" s="31" t="s">
        <v>36</v>
      </c>
      <c r="AD97" s="31"/>
      <c r="AE97" s="31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</row>
    <row r="98" customFormat="false" ht="33.55" hidden="false" customHeight="true" outlineLevel="0" collapsed="false">
      <c r="A98" s="32" t="s">
        <v>177</v>
      </c>
      <c r="B98" s="32" t="s">
        <v>178</v>
      </c>
      <c r="C98" s="33" t="s">
        <v>179</v>
      </c>
      <c r="D98" s="34"/>
      <c r="E98" s="34"/>
      <c r="F98" s="35"/>
      <c r="G98" s="23" t="s">
        <v>60</v>
      </c>
      <c r="H98" s="39" t="n">
        <v>29.5</v>
      </c>
      <c r="I98" s="40" t="s">
        <v>39</v>
      </c>
      <c r="J98" s="41" t="n">
        <v>1.334</v>
      </c>
      <c r="K98" s="39" t="s">
        <v>180</v>
      </c>
      <c r="L98" s="40"/>
      <c r="M98" s="41"/>
      <c r="N98" s="39" t="n">
        <v>0.1196</v>
      </c>
      <c r="O98" s="40" t="s">
        <v>39</v>
      </c>
      <c r="P98" s="41" t="n">
        <v>0.1805</v>
      </c>
      <c r="Q98" s="39" t="n">
        <v>0.6823</v>
      </c>
      <c r="R98" s="40" t="s">
        <v>39</v>
      </c>
      <c r="S98" s="41" t="n">
        <v>0.5059</v>
      </c>
      <c r="T98" s="39" t="n">
        <v>323.77</v>
      </c>
      <c r="U98" s="40" t="s">
        <v>39</v>
      </c>
      <c r="V98" s="41" t="n">
        <v>24.33</v>
      </c>
      <c r="W98" s="36" t="s">
        <v>181</v>
      </c>
      <c r="X98" s="37"/>
      <c r="Y98" s="38"/>
      <c r="Z98" s="39" t="n">
        <v>0.4196</v>
      </c>
      <c r="AA98" s="56" t="s">
        <v>39</v>
      </c>
      <c r="AB98" s="41" t="n">
        <v>0.2803</v>
      </c>
      <c r="AC98" s="42"/>
      <c r="AD98" s="42"/>
      <c r="AE98" s="42"/>
    </row>
    <row r="99" customFormat="false" ht="33.15" hidden="false" customHeight="true" outlineLevel="0" collapsed="false">
      <c r="A99" s="32"/>
      <c r="B99" s="32"/>
      <c r="C99" s="32"/>
      <c r="D99" s="32"/>
      <c r="E99" s="32"/>
      <c r="F99" s="35"/>
      <c r="G99" s="23" t="s">
        <v>66</v>
      </c>
      <c r="H99" s="132" t="str">
        <f aca="false">ROUND(H98*81/1000,2)&amp;" ppb"</f>
        <v>2.39 ppb</v>
      </c>
      <c r="I99" s="40" t="s">
        <v>39</v>
      </c>
      <c r="J99" s="133" t="str">
        <f aca="false">ROUND(J98*81/1000,2)&amp;" ppb"</f>
        <v>0.11 ppb</v>
      </c>
      <c r="K99" s="132" t="str">
        <f aca="false">"&lt;"&amp;ROUND(RIGHT(K98,LEN(K98)-1)*81/1000,2)&amp;" ppb"</f>
        <v>&lt;0.46 ppb</v>
      </c>
      <c r="L99" s="134"/>
      <c r="M99" s="133"/>
      <c r="N99" s="132" t="str">
        <f aca="false">ROUND(N98*1760/1000,2)&amp;" ppb"</f>
        <v>0.21 ppb</v>
      </c>
      <c r="O99" s="40" t="s">
        <v>39</v>
      </c>
      <c r="P99" s="133" t="str">
        <f aca="false">ROUND(P98*1760/1000,2)&amp;" ppb"</f>
        <v>0.32 ppb</v>
      </c>
      <c r="Q99" s="132" t="str">
        <f aca="false">ROUND(Q98*246/1000,2)&amp;" ppb"</f>
        <v>0.17 ppb</v>
      </c>
      <c r="R99" s="40" t="s">
        <v>39</v>
      </c>
      <c r="S99" s="133" t="str">
        <f aca="false">ROUND(S98*246/1000,2)&amp;" ppb"</f>
        <v>0.12 ppb</v>
      </c>
      <c r="T99" s="132" t="str">
        <f aca="false">ROUND(T98*32300/1000000,2)&amp;" ppm"</f>
        <v>10.46 ppm</v>
      </c>
      <c r="U99" s="40" t="s">
        <v>39</v>
      </c>
      <c r="V99" s="133" t="str">
        <f aca="false">ROUND(V98*32300/1000000,2)&amp;" ppm"</f>
        <v>0.79 ppm</v>
      </c>
      <c r="W99" s="44"/>
      <c r="X99" s="40"/>
      <c r="Y99" s="45"/>
      <c r="Z99" s="44"/>
      <c r="AA99" s="40"/>
      <c r="AB99" s="45"/>
      <c r="AC99" s="46"/>
      <c r="AD99" s="40"/>
      <c r="AE99" s="47"/>
    </row>
    <row r="100" customFormat="false" ht="34.3" hidden="false" customHeight="true" outlineLevel="0" collapsed="false">
      <c r="A100" s="32"/>
      <c r="B100" s="32"/>
      <c r="C100" s="48"/>
      <c r="D100" s="32"/>
      <c r="E100" s="32"/>
      <c r="F100" s="35"/>
      <c r="G100" s="23" t="s">
        <v>28</v>
      </c>
      <c r="H100" s="51" t="s">
        <v>40</v>
      </c>
      <c r="I100" s="51"/>
      <c r="J100" s="51"/>
      <c r="K100" s="24"/>
      <c r="L100" s="25" t="s">
        <v>41</v>
      </c>
      <c r="M100" s="26"/>
      <c r="N100" s="52"/>
      <c r="O100" s="25" t="s">
        <v>42</v>
      </c>
      <c r="P100" s="53"/>
      <c r="Q100" s="52"/>
      <c r="R100" s="25" t="s">
        <v>43</v>
      </c>
      <c r="S100" s="53"/>
      <c r="T100" s="51"/>
      <c r="U100" s="51"/>
      <c r="V100" s="51"/>
      <c r="W100" s="27"/>
      <c r="X100" s="25"/>
      <c r="Y100" s="54"/>
      <c r="Z100" s="27"/>
      <c r="AA100" s="25"/>
      <c r="AB100" s="54"/>
      <c r="AC100" s="24"/>
      <c r="AD100" s="25"/>
      <c r="AE100" s="26"/>
    </row>
    <row r="101" customFormat="false" ht="34.3" hidden="false" customHeight="true" outlineLevel="0" collapsed="false">
      <c r="A101" s="32"/>
      <c r="B101" s="32"/>
      <c r="C101" s="48"/>
      <c r="D101" s="32"/>
      <c r="E101" s="32"/>
      <c r="F101" s="35"/>
      <c r="G101" s="23" t="s">
        <v>60</v>
      </c>
      <c r="H101" s="135" t="n">
        <v>173.85</v>
      </c>
      <c r="I101" s="106" t="s">
        <v>39</v>
      </c>
      <c r="J101" s="116" t="n">
        <v>247.6</v>
      </c>
      <c r="K101" s="39" t="n">
        <v>2.3563</v>
      </c>
      <c r="L101" s="40" t="s">
        <v>39</v>
      </c>
      <c r="M101" s="41" t="n">
        <v>2.476</v>
      </c>
      <c r="N101" s="39" t="n">
        <v>0.2789</v>
      </c>
      <c r="O101" s="56" t="s">
        <v>39</v>
      </c>
      <c r="P101" s="41" t="n">
        <v>0.2995</v>
      </c>
      <c r="Q101" s="39" t="n">
        <v>2.834</v>
      </c>
      <c r="R101" s="56" t="s">
        <v>39</v>
      </c>
      <c r="S101" s="41" t="n">
        <v>1.072</v>
      </c>
      <c r="T101" s="105"/>
      <c r="U101" s="106"/>
      <c r="V101" s="107"/>
      <c r="W101" s="44"/>
      <c r="X101" s="40"/>
      <c r="Y101" s="45"/>
      <c r="Z101" s="44"/>
      <c r="AA101" s="40"/>
      <c r="AB101" s="45"/>
      <c r="AC101" s="46"/>
      <c r="AD101" s="40"/>
      <c r="AE101" s="47"/>
    </row>
    <row r="102" customFormat="false" ht="34.3" hidden="false" customHeight="true" outlineLevel="0" collapsed="false">
      <c r="A102" s="57"/>
      <c r="B102" s="57"/>
      <c r="C102" s="58"/>
      <c r="D102" s="57"/>
      <c r="E102" s="57"/>
      <c r="F102" s="59"/>
      <c r="G102" s="23" t="s">
        <v>66</v>
      </c>
      <c r="H102" s="132" t="str">
        <f aca="false">ROUND(H101*81/1000,2)&amp;" ppb"</f>
        <v>14.08 ppb</v>
      </c>
      <c r="I102" s="40" t="s">
        <v>39</v>
      </c>
      <c r="J102" s="133" t="str">
        <f aca="false">ROUND(J101*81/1000,2)&amp;" ppb"</f>
        <v>20.06 ppb</v>
      </c>
      <c r="K102" s="60"/>
      <c r="L102" s="56"/>
      <c r="M102" s="61"/>
      <c r="N102" s="36"/>
      <c r="O102" s="40"/>
      <c r="P102" s="38"/>
      <c r="Q102" s="132" t="str">
        <f aca="false">ROUND(Q101*246/1000,2)&amp;" ppb"</f>
        <v>0.7 ppb</v>
      </c>
      <c r="R102" s="40" t="s">
        <v>39</v>
      </c>
      <c r="S102" s="133" t="str">
        <f aca="false">ROUND(S101*246/1000,2)&amp;" ppb"</f>
        <v>0.26 ppb</v>
      </c>
      <c r="T102" s="39"/>
      <c r="U102" s="56"/>
      <c r="V102" s="41"/>
      <c r="W102" s="44"/>
      <c r="X102" s="40"/>
      <c r="Y102" s="45"/>
      <c r="Z102" s="44"/>
      <c r="AA102" s="40"/>
      <c r="AB102" s="45"/>
      <c r="AC102" s="46"/>
      <c r="AD102" s="40"/>
      <c r="AE102" s="47"/>
    </row>
    <row r="103" customFormat="false" ht="42.4" hidden="false" customHeight="true" outlineLevel="0" collapsed="false">
      <c r="A103" s="20" t="s">
        <v>182</v>
      </c>
      <c r="B103" s="20"/>
      <c r="C103" s="48"/>
      <c r="D103" s="21"/>
      <c r="E103" s="21"/>
      <c r="F103" s="22"/>
      <c r="G103" s="23" t="s">
        <v>28</v>
      </c>
      <c r="H103" s="24"/>
      <c r="I103" s="25" t="s">
        <v>29</v>
      </c>
      <c r="J103" s="26"/>
      <c r="K103" s="24"/>
      <c r="L103" s="25" t="s">
        <v>30</v>
      </c>
      <c r="M103" s="26"/>
      <c r="N103" s="24"/>
      <c r="O103" s="25" t="s">
        <v>31</v>
      </c>
      <c r="P103" s="26"/>
      <c r="Q103" s="24"/>
      <c r="R103" s="25" t="s">
        <v>32</v>
      </c>
      <c r="S103" s="26"/>
      <c r="T103" s="27"/>
      <c r="U103" s="25" t="s">
        <v>33</v>
      </c>
      <c r="V103" s="26"/>
      <c r="W103" s="24"/>
      <c r="X103" s="25" t="s">
        <v>34</v>
      </c>
      <c r="Y103" s="26"/>
      <c r="Z103" s="24"/>
      <c r="AA103" s="25" t="s">
        <v>35</v>
      </c>
      <c r="AB103" s="26"/>
      <c r="AC103" s="31" t="s">
        <v>36</v>
      </c>
      <c r="AD103" s="31"/>
      <c r="AE103" s="31"/>
      <c r="BM103" s="97"/>
      <c r="BN103" s="97"/>
      <c r="BO103" s="97"/>
      <c r="BP103" s="97"/>
      <c r="BQ103" s="97"/>
      <c r="BR103" s="97"/>
      <c r="BS103" s="97"/>
      <c r="BT103" s="97"/>
      <c r="BU103" s="97"/>
      <c r="BV103" s="97"/>
      <c r="BW103" s="97"/>
      <c r="BX103" s="97"/>
      <c r="BY103" s="97"/>
      <c r="BZ103" s="97"/>
      <c r="CA103" s="97"/>
      <c r="CB103" s="97"/>
      <c r="CC103" s="97"/>
      <c r="CD103" s="97"/>
      <c r="CE103" s="97"/>
      <c r="CF103" s="97"/>
      <c r="CG103" s="97"/>
      <c r="CH103" s="97"/>
      <c r="CI103" s="97"/>
      <c r="CJ103" s="97"/>
      <c r="CK103" s="97"/>
      <c r="CL103" s="97"/>
      <c r="CM103" s="97"/>
      <c r="CN103" s="97"/>
      <c r="CO103" s="97"/>
      <c r="CP103" s="97"/>
      <c r="CQ103" s="97"/>
      <c r="CR103" s="97"/>
      <c r="CS103" s="97"/>
      <c r="CT103" s="97"/>
      <c r="CU103" s="97"/>
      <c r="CV103" s="97"/>
      <c r="CW103" s="97"/>
      <c r="CX103" s="97"/>
      <c r="CY103" s="97"/>
      <c r="CZ103" s="97"/>
      <c r="DA103" s="97"/>
      <c r="DB103" s="97"/>
      <c r="DC103" s="97"/>
      <c r="DD103" s="97"/>
      <c r="DE103" s="97"/>
      <c r="DF103" s="97"/>
      <c r="DG103" s="97"/>
      <c r="DH103" s="97"/>
      <c r="DI103" s="97"/>
      <c r="DJ103" s="97"/>
      <c r="DK103" s="97"/>
      <c r="DL103" s="97"/>
      <c r="DM103" s="97"/>
      <c r="DN103" s="97"/>
      <c r="DO103" s="97"/>
      <c r="DP103" s="97"/>
      <c r="DQ103" s="97"/>
      <c r="DR103" s="97"/>
      <c r="DS103" s="97"/>
      <c r="DT103" s="97"/>
      <c r="DU103" s="97"/>
      <c r="DV103" s="97"/>
      <c r="DW103" s="97"/>
      <c r="DX103" s="97"/>
      <c r="DY103" s="97"/>
      <c r="DZ103" s="97"/>
      <c r="EA103" s="97"/>
      <c r="EB103" s="97"/>
      <c r="EC103" s="97"/>
      <c r="ED103" s="97"/>
      <c r="EE103" s="97"/>
      <c r="EF103" s="97"/>
      <c r="EG103" s="97"/>
      <c r="EH103" s="97"/>
      <c r="EI103" s="97"/>
      <c r="EJ103" s="97"/>
      <c r="EK103" s="97"/>
      <c r="EL103" s="97"/>
      <c r="EM103" s="97"/>
      <c r="EN103" s="97"/>
      <c r="EO103" s="97"/>
      <c r="EP103" s="97"/>
      <c r="EQ103" s="97"/>
      <c r="ER103" s="97"/>
      <c r="ES103" s="97"/>
      <c r="ET103" s="97"/>
      <c r="EU103" s="97"/>
      <c r="EV103" s="97"/>
      <c r="EW103" s="97"/>
      <c r="EX103" s="97"/>
      <c r="EY103" s="97"/>
      <c r="EZ103" s="97"/>
      <c r="FA103" s="97"/>
      <c r="FB103" s="97"/>
      <c r="FC103" s="97"/>
      <c r="FD103" s="97"/>
      <c r="FE103" s="97"/>
      <c r="FF103" s="97"/>
      <c r="FG103" s="97"/>
      <c r="FH103" s="97"/>
      <c r="FI103" s="97"/>
      <c r="FJ103" s="97"/>
      <c r="FK103" s="97"/>
      <c r="FL103" s="97"/>
      <c r="FM103" s="97"/>
      <c r="FN103" s="97"/>
      <c r="FO103" s="97"/>
      <c r="FP103" s="97"/>
      <c r="FQ103" s="97"/>
      <c r="FR103" s="97"/>
      <c r="FS103" s="97"/>
      <c r="FT103" s="97"/>
      <c r="FU103" s="97"/>
      <c r="FV103" s="97"/>
      <c r="FW103" s="97"/>
      <c r="FX103" s="97"/>
      <c r="FY103" s="97"/>
      <c r="FZ103" s="97"/>
      <c r="GA103" s="97"/>
      <c r="GB103" s="97"/>
      <c r="GC103" s="97"/>
      <c r="GD103" s="97"/>
      <c r="GE103" s="97"/>
      <c r="GF103" s="97"/>
      <c r="GG103" s="97"/>
      <c r="GH103" s="97"/>
      <c r="GI103" s="97"/>
      <c r="GJ103" s="97"/>
      <c r="GK103" s="97"/>
      <c r="GL103" s="97"/>
      <c r="GM103" s="97"/>
      <c r="GN103" s="97"/>
      <c r="GO103" s="97"/>
      <c r="GP103" s="97"/>
      <c r="GQ103" s="97"/>
      <c r="GR103" s="97"/>
      <c r="GS103" s="97"/>
      <c r="GT103" s="97"/>
      <c r="GU103" s="97"/>
      <c r="GV103" s="97"/>
      <c r="GW103" s="97"/>
      <c r="GX103" s="97"/>
      <c r="GY103" s="97"/>
      <c r="GZ103" s="97"/>
      <c r="HA103" s="97"/>
      <c r="HB103" s="97"/>
      <c r="HC103" s="97"/>
      <c r="HD103" s="97"/>
      <c r="HE103" s="97"/>
      <c r="HF103" s="97"/>
      <c r="HG103" s="97"/>
      <c r="HH103" s="97"/>
      <c r="HI103" s="97"/>
      <c r="HJ103" s="97"/>
      <c r="HK103" s="97"/>
      <c r="HL103" s="97"/>
      <c r="HM103" s="97"/>
      <c r="HN103" s="97"/>
      <c r="HO103" s="97"/>
      <c r="HP103" s="97"/>
      <c r="HQ103" s="97"/>
      <c r="HR103" s="97"/>
      <c r="HS103" s="97"/>
      <c r="HT103" s="97"/>
      <c r="HU103" s="97"/>
      <c r="HV103" s="97"/>
      <c r="HW103" s="97"/>
      <c r="HX103" s="97"/>
      <c r="HY103" s="97"/>
      <c r="HZ103" s="97"/>
      <c r="IA103" s="97"/>
      <c r="IB103" s="97"/>
      <c r="IC103" s="97"/>
      <c r="ID103" s="97"/>
      <c r="IE103" s="97"/>
      <c r="IF103" s="97"/>
      <c r="IG103" s="97"/>
      <c r="IH103" s="97"/>
      <c r="II103" s="97"/>
      <c r="IJ103" s="97"/>
      <c r="IK103" s="97"/>
      <c r="IL103" s="97"/>
      <c r="IM103" s="97"/>
      <c r="IN103" s="97"/>
      <c r="IO103" s="97"/>
      <c r="IP103" s="97"/>
      <c r="IQ103" s="97"/>
      <c r="IR103" s="97"/>
      <c r="IS103" s="97"/>
      <c r="IT103" s="97"/>
      <c r="IU103" s="97"/>
      <c r="IV103" s="97"/>
    </row>
    <row r="104" customFormat="false" ht="28.25" hidden="false" customHeight="true" outlineLevel="0" collapsed="false">
      <c r="A104" s="32"/>
      <c r="B104" s="32"/>
      <c r="C104" s="33"/>
      <c r="D104" s="34"/>
      <c r="E104" s="34"/>
      <c r="F104" s="35"/>
      <c r="G104" s="23" t="s">
        <v>60</v>
      </c>
      <c r="H104" s="39"/>
      <c r="I104" s="40"/>
      <c r="J104" s="41"/>
      <c r="K104" s="39"/>
      <c r="L104" s="40"/>
      <c r="M104" s="41"/>
      <c r="N104" s="39"/>
      <c r="O104" s="40"/>
      <c r="P104" s="41"/>
      <c r="Q104" s="39"/>
      <c r="R104" s="40"/>
      <c r="S104" s="41"/>
      <c r="T104" s="39"/>
      <c r="U104" s="40"/>
      <c r="V104" s="41"/>
      <c r="W104" s="36"/>
      <c r="X104" s="37"/>
      <c r="Y104" s="38"/>
      <c r="Z104" s="36"/>
      <c r="AA104" s="37"/>
      <c r="AB104" s="38"/>
      <c r="AC104" s="42"/>
      <c r="AD104" s="42"/>
      <c r="AE104" s="42"/>
    </row>
    <row r="105" customFormat="false" ht="33.15" hidden="false" customHeight="true" outlineLevel="0" collapsed="false">
      <c r="A105" s="32"/>
      <c r="B105" s="32"/>
      <c r="C105" s="32"/>
      <c r="D105" s="32"/>
      <c r="E105" s="32"/>
      <c r="F105" s="35"/>
      <c r="G105" s="23" t="s">
        <v>66</v>
      </c>
      <c r="H105" s="44"/>
      <c r="I105" s="40"/>
      <c r="J105" s="45"/>
      <c r="K105" s="44"/>
      <c r="L105" s="40"/>
      <c r="M105" s="45"/>
      <c r="N105" s="44"/>
      <c r="O105" s="40"/>
      <c r="P105" s="45" t="s">
        <v>103</v>
      </c>
      <c r="Q105" s="44"/>
      <c r="R105" s="40"/>
      <c r="S105" s="45"/>
      <c r="T105" s="44"/>
      <c r="U105" s="40"/>
      <c r="V105" s="45"/>
      <c r="W105" s="44"/>
      <c r="X105" s="40"/>
      <c r="Y105" s="45"/>
      <c r="Z105" s="44"/>
      <c r="AA105" s="40"/>
      <c r="AB105" s="45"/>
      <c r="AC105" s="46"/>
      <c r="AD105" s="40"/>
      <c r="AE105" s="47"/>
    </row>
    <row r="106" customFormat="false" ht="34.3" hidden="false" customHeight="true" outlineLevel="0" collapsed="false">
      <c r="A106" s="32"/>
      <c r="B106" s="32"/>
      <c r="C106" s="48"/>
      <c r="D106" s="32"/>
      <c r="E106" s="32"/>
      <c r="F106" s="35"/>
      <c r="G106" s="23" t="s">
        <v>28</v>
      </c>
      <c r="H106" s="51" t="s">
        <v>40</v>
      </c>
      <c r="I106" s="51"/>
      <c r="J106" s="51"/>
      <c r="K106" s="24"/>
      <c r="L106" s="25" t="s">
        <v>41</v>
      </c>
      <c r="M106" s="26"/>
      <c r="N106" s="52"/>
      <c r="O106" s="25" t="s">
        <v>42</v>
      </c>
      <c r="P106" s="53"/>
      <c r="Q106" s="52"/>
      <c r="R106" s="25" t="s">
        <v>43</v>
      </c>
      <c r="S106" s="53"/>
      <c r="T106" s="51" t="s">
        <v>44</v>
      </c>
      <c r="U106" s="51"/>
      <c r="V106" s="51"/>
      <c r="W106" s="27"/>
      <c r="X106" s="25"/>
      <c r="Y106" s="54"/>
      <c r="Z106" s="27"/>
      <c r="AA106" s="25"/>
      <c r="AB106" s="54"/>
      <c r="AC106" s="24"/>
      <c r="AD106" s="25"/>
      <c r="AE106" s="26"/>
    </row>
    <row r="107" customFormat="false" ht="34.3" hidden="false" customHeight="true" outlineLevel="0" collapsed="false">
      <c r="A107" s="32"/>
      <c r="B107" s="32"/>
      <c r="C107" s="48"/>
      <c r="D107" s="32"/>
      <c r="E107" s="32"/>
      <c r="F107" s="35"/>
      <c r="G107" s="23" t="s">
        <v>60</v>
      </c>
      <c r="H107" s="105"/>
      <c r="I107" s="106"/>
      <c r="J107" s="107"/>
      <c r="K107" s="46"/>
      <c r="L107" s="40"/>
      <c r="M107" s="47"/>
      <c r="N107" s="36"/>
      <c r="O107" s="40"/>
      <c r="P107" s="38"/>
      <c r="Q107" s="36"/>
      <c r="R107" s="40"/>
      <c r="S107" s="38"/>
      <c r="T107" s="105"/>
      <c r="U107" s="106"/>
      <c r="V107" s="107"/>
      <c r="W107" s="44"/>
      <c r="X107" s="40"/>
      <c r="Y107" s="45"/>
      <c r="Z107" s="44"/>
      <c r="AA107" s="40"/>
      <c r="AB107" s="45"/>
      <c r="AC107" s="46"/>
      <c r="AD107" s="40"/>
      <c r="AE107" s="47"/>
    </row>
    <row r="108" customFormat="false" ht="34.3" hidden="false" customHeight="true" outlineLevel="0" collapsed="false">
      <c r="A108" s="57"/>
      <c r="B108" s="57"/>
      <c r="C108" s="58"/>
      <c r="D108" s="57"/>
      <c r="E108" s="57"/>
      <c r="F108" s="59"/>
      <c r="G108" s="23" t="s">
        <v>66</v>
      </c>
      <c r="H108" s="60"/>
      <c r="I108" s="40"/>
      <c r="J108" s="61"/>
      <c r="K108" s="60"/>
      <c r="L108" s="56"/>
      <c r="M108" s="61"/>
      <c r="N108" s="36"/>
      <c r="O108" s="40"/>
      <c r="P108" s="38"/>
      <c r="Q108" s="39"/>
      <c r="R108" s="56"/>
      <c r="S108" s="41"/>
      <c r="T108" s="39"/>
      <c r="U108" s="56"/>
      <c r="V108" s="41"/>
      <c r="W108" s="44"/>
      <c r="X108" s="40"/>
      <c r="Y108" s="45"/>
      <c r="Z108" s="44"/>
      <c r="AA108" s="40"/>
      <c r="AB108" s="45"/>
      <c r="AC108" s="46"/>
      <c r="AD108" s="40"/>
      <c r="AE108" s="47"/>
    </row>
    <row r="65254" customFormat="false" ht="12.8" hidden="false" customHeight="true" outlineLevel="0" collapsed="false"/>
    <row r="65255" customFormat="false" ht="12.8" hidden="false" customHeight="true" outlineLevel="0" collapsed="false"/>
    <row r="65256" customFormat="false" ht="12.8" hidden="false" customHeight="true" outlineLevel="0" collapsed="false"/>
    <row r="65257" customFormat="false" ht="12.8" hidden="false" customHeight="true" outlineLevel="0" collapsed="false"/>
    <row r="65258" customFormat="false" ht="12.8" hidden="false" customHeight="true" outlineLevel="0" collapsed="false"/>
    <row r="65259" customFormat="false" ht="12.8" hidden="false" customHeight="true" outlineLevel="0" collapsed="false"/>
    <row r="65260" customFormat="false" ht="12.8" hidden="false" customHeight="true" outlineLevel="0" collapsed="false"/>
    <row r="65261" customFormat="false" ht="12.8" hidden="false" customHeight="true" outlineLevel="0" collapsed="false"/>
    <row r="65262" customFormat="false" ht="12.8" hidden="false" customHeight="true" outlineLevel="0" collapsed="false"/>
    <row r="65263" customFormat="false" ht="12.8" hidden="false" customHeight="true" outlineLevel="0" collapsed="false"/>
    <row r="65264" customFormat="false" ht="12.8" hidden="false" customHeight="true" outlineLevel="0" collapsed="false"/>
    <row r="65265" customFormat="false" ht="12.8" hidden="false" customHeight="true" outlineLevel="0" collapsed="false"/>
    <row r="65266" customFormat="false" ht="12.8" hidden="false" customHeight="true" outlineLevel="0" collapsed="false"/>
    <row r="65267" customFormat="false" ht="12.8" hidden="false" customHeight="true" outlineLevel="0" collapsed="false"/>
    <row r="65268" customFormat="false" ht="12.8" hidden="false" customHeight="true" outlineLevel="0" collapsed="false"/>
    <row r="65269" customFormat="false" ht="12.8" hidden="false" customHeight="true" outlineLevel="0" collapsed="false"/>
    <row r="65270" customFormat="false" ht="12.8" hidden="false" customHeight="true" outlineLevel="0" collapsed="false"/>
    <row r="65271" customFormat="false" ht="12.8" hidden="false" customHeight="true" outlineLevel="0" collapsed="false"/>
    <row r="65272" customFormat="false" ht="12.8" hidden="false" customHeight="true" outlineLevel="0" collapsed="false"/>
    <row r="65273" customFormat="false" ht="12.8" hidden="false" customHeight="true" outlineLevel="0" collapsed="false"/>
    <row r="65274" customFormat="false" ht="12.8" hidden="false" customHeight="true" outlineLevel="0" collapsed="false"/>
    <row r="65275" customFormat="false" ht="12.8" hidden="false" customHeight="true" outlineLevel="0" collapsed="false"/>
    <row r="65276" customFormat="false" ht="12.8" hidden="false" customHeight="true" outlineLevel="0" collapsed="false"/>
    <row r="65277" customFormat="false" ht="12.8" hidden="false" customHeight="true" outlineLevel="0" collapsed="false"/>
    <row r="65278" customFormat="false" ht="12.8" hidden="false" customHeight="true" outlineLevel="0" collapsed="false"/>
    <row r="65279" customFormat="false" ht="12.8" hidden="false" customHeight="true" outlineLevel="0" collapsed="false"/>
    <row r="65280" customFormat="false" ht="12.8" hidden="false" customHeight="true" outlineLevel="0" collapsed="false"/>
    <row r="65281" customFormat="false" ht="12.8" hidden="false" customHeight="true" outlineLevel="0" collapsed="false"/>
    <row r="65282" customFormat="false" ht="12.8" hidden="false" customHeight="true" outlineLevel="0" collapsed="false"/>
    <row r="65283" customFormat="false" ht="12.8" hidden="false" customHeight="true" outlineLevel="0" collapsed="false"/>
    <row r="65284" customFormat="false" ht="12.8" hidden="false" customHeight="true" outlineLevel="0" collapsed="false"/>
    <row r="65285" customFormat="false" ht="12.8" hidden="false" customHeight="true" outlineLevel="0" collapsed="false"/>
    <row r="65286" customFormat="false" ht="12.8" hidden="false" customHeight="true" outlineLevel="0" collapsed="false"/>
    <row r="65287" customFormat="false" ht="12.8" hidden="false" customHeight="true" outlineLevel="0" collapsed="false"/>
    <row r="65288" customFormat="false" ht="12.8" hidden="false" customHeight="true" outlineLevel="0" collapsed="false"/>
    <row r="65289" customFormat="false" ht="12.8" hidden="false" customHeight="true" outlineLevel="0" collapsed="false"/>
    <row r="65290" customFormat="false" ht="12.8" hidden="false" customHeight="true" outlineLevel="0" collapsed="false"/>
    <row r="65291" customFormat="false" ht="12.8" hidden="false" customHeight="true" outlineLevel="0" collapsed="false"/>
    <row r="65292" customFormat="false" ht="12.8" hidden="false" customHeight="true" outlineLevel="0" collapsed="false"/>
    <row r="65293" customFormat="false" ht="12.8" hidden="false" customHeight="true" outlineLevel="0" collapsed="false"/>
    <row r="65294" customFormat="false" ht="12.8" hidden="false" customHeight="true" outlineLevel="0" collapsed="false"/>
    <row r="65295" customFormat="false" ht="12.8" hidden="false" customHeight="true" outlineLevel="0" collapsed="false"/>
    <row r="65296" customFormat="false" ht="12.8" hidden="false" customHeight="true" outlineLevel="0" collapsed="false"/>
    <row r="65297" customFormat="false" ht="12.8" hidden="false" customHeight="true" outlineLevel="0" collapsed="false"/>
    <row r="65298" customFormat="false" ht="12.8" hidden="false" customHeight="true" outlineLevel="0" collapsed="false"/>
    <row r="65299" customFormat="false" ht="12.8" hidden="false" customHeight="true" outlineLevel="0" collapsed="false"/>
    <row r="65300" customFormat="false" ht="12.8" hidden="false" customHeight="true" outlineLevel="0" collapsed="false"/>
    <row r="65301" customFormat="false" ht="12.8" hidden="false" customHeight="true" outlineLevel="0" collapsed="false"/>
    <row r="65302" customFormat="false" ht="12.8" hidden="false" customHeight="true" outlineLevel="0" collapsed="false"/>
    <row r="65303" customFormat="false" ht="12.8" hidden="false" customHeight="true" outlineLevel="0" collapsed="false"/>
    <row r="65304" customFormat="false" ht="12.8" hidden="false" customHeight="true" outlineLevel="0" collapsed="false"/>
    <row r="65305" customFormat="false" ht="12.8" hidden="false" customHeight="true" outlineLevel="0" collapsed="false"/>
    <row r="65306" customFormat="false" ht="12.8" hidden="false" customHeight="true" outlineLevel="0" collapsed="false"/>
    <row r="65307" customFormat="false" ht="12.8" hidden="false" customHeight="true" outlineLevel="0" collapsed="false"/>
    <row r="65308" customFormat="false" ht="12.8" hidden="false" customHeight="true" outlineLevel="0" collapsed="false"/>
    <row r="65309" customFormat="false" ht="12.8" hidden="false" customHeight="true" outlineLevel="0" collapsed="false"/>
    <row r="65310" customFormat="false" ht="12.8" hidden="false" customHeight="true" outlineLevel="0" collapsed="false"/>
    <row r="65311" customFormat="false" ht="12.8" hidden="false" customHeight="true" outlineLevel="0" collapsed="false"/>
    <row r="65312" customFormat="false" ht="12.8" hidden="false" customHeight="true" outlineLevel="0" collapsed="false"/>
    <row r="65313" customFormat="false" ht="12.8" hidden="false" customHeight="true" outlineLevel="0" collapsed="false"/>
    <row r="65314" customFormat="false" ht="12.8" hidden="false" customHeight="true" outlineLevel="0" collapsed="false"/>
    <row r="65315" customFormat="false" ht="12.8" hidden="false" customHeight="true" outlineLevel="0" collapsed="false"/>
    <row r="65316" customFormat="false" ht="12.8" hidden="false" customHeight="true" outlineLevel="0" collapsed="false"/>
    <row r="65317" customFormat="false" ht="12.8" hidden="false" customHeight="true" outlineLevel="0" collapsed="false"/>
    <row r="65318" customFormat="false" ht="12.8" hidden="false" customHeight="true" outlineLevel="0" collapsed="false"/>
    <row r="65319" customFormat="false" ht="12.8" hidden="false" customHeight="true" outlineLevel="0" collapsed="false"/>
    <row r="65320" customFormat="false" ht="12.8" hidden="false" customHeight="true" outlineLevel="0" collapsed="false"/>
    <row r="65321" customFormat="false" ht="12.8" hidden="false" customHeight="true" outlineLevel="0" collapsed="false"/>
    <row r="65322" customFormat="false" ht="12.8" hidden="false" customHeight="true" outlineLevel="0" collapsed="false"/>
    <row r="65323" customFormat="false" ht="12.8" hidden="false" customHeight="true" outlineLevel="0" collapsed="false"/>
    <row r="65324" customFormat="false" ht="12.8" hidden="false" customHeight="true" outlineLevel="0" collapsed="false"/>
    <row r="65325" customFormat="false" ht="12.8" hidden="false" customHeight="true" outlineLevel="0" collapsed="false"/>
    <row r="65326" customFormat="false" ht="12.8" hidden="false" customHeight="true" outlineLevel="0" collapsed="false"/>
    <row r="65327" customFormat="false" ht="12.8" hidden="false" customHeight="true" outlineLevel="0" collapsed="false"/>
    <row r="65328" customFormat="false" ht="12.8" hidden="false" customHeight="true" outlineLevel="0" collapsed="false"/>
    <row r="65329" customFormat="false" ht="12.8" hidden="false" customHeight="true" outlineLevel="0" collapsed="false"/>
    <row r="65330" customFormat="false" ht="12.8" hidden="false" customHeight="true" outlineLevel="0" collapsed="false"/>
    <row r="65331" customFormat="false" ht="12.8" hidden="false" customHeight="true" outlineLevel="0" collapsed="false"/>
    <row r="65332" customFormat="false" ht="12.8" hidden="false" customHeight="true" outlineLevel="0" collapsed="false"/>
    <row r="65333" customFormat="false" ht="12.8" hidden="false" customHeight="true" outlineLevel="0" collapsed="false"/>
    <row r="65334" customFormat="false" ht="12.8" hidden="false" customHeight="true" outlineLevel="0" collapsed="false"/>
    <row r="65335" customFormat="false" ht="12.8" hidden="false" customHeight="true" outlineLevel="0" collapsed="false"/>
    <row r="65336" customFormat="false" ht="12.8" hidden="false" customHeight="true" outlineLevel="0" collapsed="false"/>
    <row r="65337" customFormat="false" ht="12.8" hidden="false" customHeight="true" outlineLevel="0" collapsed="false"/>
    <row r="65338" customFormat="false" ht="12.8" hidden="false" customHeight="true" outlineLevel="0" collapsed="false"/>
    <row r="65339" customFormat="false" ht="12.8" hidden="false" customHeight="true" outlineLevel="0" collapsed="false"/>
    <row r="65340" customFormat="false" ht="12.8" hidden="false" customHeight="true" outlineLevel="0" collapsed="false"/>
    <row r="65341" customFormat="false" ht="12.8" hidden="false" customHeight="true" outlineLevel="0" collapsed="false"/>
    <row r="65342" customFormat="false" ht="12.8" hidden="false" customHeight="true" outlineLevel="0" collapsed="false"/>
    <row r="65343" customFormat="false" ht="12.8" hidden="false" customHeight="true" outlineLevel="0" collapsed="false"/>
    <row r="65344" customFormat="false" ht="12.8" hidden="false" customHeight="true" outlineLevel="0" collapsed="false"/>
    <row r="65345" customFormat="false" ht="12.8" hidden="false" customHeight="true" outlineLevel="0" collapsed="false"/>
    <row r="65346" customFormat="false" ht="12.8" hidden="false" customHeight="true" outlineLevel="0" collapsed="false"/>
    <row r="65347" customFormat="false" ht="12.8" hidden="false" customHeight="true" outlineLevel="0" collapsed="false"/>
    <row r="65348" customFormat="false" ht="12.8" hidden="false" customHeight="true" outlineLevel="0" collapsed="false"/>
    <row r="65349" customFormat="false" ht="12.8" hidden="false" customHeight="true" outlineLevel="0" collapsed="false"/>
    <row r="65350" customFormat="false" ht="12.8" hidden="false" customHeight="true" outlineLevel="0" collapsed="false"/>
    <row r="65351" customFormat="false" ht="12.8" hidden="false" customHeight="true" outlineLevel="0" collapsed="false"/>
    <row r="65352" customFormat="false" ht="12.8" hidden="false" customHeight="true" outlineLevel="0" collapsed="false"/>
    <row r="65353" customFormat="false" ht="12.8" hidden="false" customHeight="true" outlineLevel="0" collapsed="false"/>
    <row r="65354" customFormat="false" ht="12.8" hidden="false" customHeight="true" outlineLevel="0" collapsed="false"/>
    <row r="65355" customFormat="false" ht="12.8" hidden="false" customHeight="true" outlineLevel="0" collapsed="false"/>
    <row r="65356" customFormat="false" ht="12.8" hidden="false" customHeight="true" outlineLevel="0" collapsed="false"/>
    <row r="65357" customFormat="false" ht="12.8" hidden="false" customHeight="true" outlineLevel="0" collapsed="false"/>
    <row r="65358" customFormat="false" ht="12.8" hidden="false" customHeight="true" outlineLevel="0" collapsed="false"/>
    <row r="65359" customFormat="false" ht="12.8" hidden="false" customHeight="true" outlineLevel="0" collapsed="false"/>
    <row r="65360" customFormat="false" ht="12.8" hidden="false" customHeight="true" outlineLevel="0" collapsed="false"/>
    <row r="65361" customFormat="false" ht="12.8" hidden="false" customHeight="true" outlineLevel="0" collapsed="false"/>
    <row r="65362" customFormat="false" ht="12.8" hidden="false" customHeight="true" outlineLevel="0" collapsed="false"/>
    <row r="65363" customFormat="false" ht="12.8" hidden="false" customHeight="true" outlineLevel="0" collapsed="false"/>
    <row r="65364" customFormat="false" ht="12.8" hidden="false" customHeight="true" outlineLevel="0" collapsed="false"/>
    <row r="65365" customFormat="false" ht="12.8" hidden="false" customHeight="true" outlineLevel="0" collapsed="false"/>
    <row r="65366" customFormat="false" ht="12.8" hidden="false" customHeight="true" outlineLevel="0" collapsed="false"/>
    <row r="65367" customFormat="false" ht="12.8" hidden="false" customHeight="true" outlineLevel="0" collapsed="false"/>
    <row r="65368" customFormat="false" ht="12.8" hidden="false" customHeight="true" outlineLevel="0" collapsed="false"/>
    <row r="65369" customFormat="false" ht="12.8" hidden="false" customHeight="true" outlineLevel="0" collapsed="false"/>
    <row r="65370" customFormat="false" ht="12.8" hidden="false" customHeight="true" outlineLevel="0" collapsed="false"/>
    <row r="65371" customFormat="false" ht="12.8" hidden="false" customHeight="true" outlineLevel="0" collapsed="false"/>
    <row r="65372" customFormat="false" ht="12.8" hidden="false" customHeight="true" outlineLevel="0" collapsed="false"/>
    <row r="65373" customFormat="false" ht="12.8" hidden="false" customHeight="true" outlineLevel="0" collapsed="false"/>
    <row r="65374" customFormat="false" ht="12.8" hidden="false" customHeight="true" outlineLevel="0" collapsed="false"/>
    <row r="65375" customFormat="false" ht="12.8" hidden="false" customHeight="true" outlineLevel="0" collapsed="false"/>
    <row r="65376" customFormat="false" ht="12.8" hidden="false" customHeight="true" outlineLevel="0" collapsed="false"/>
    <row r="65377" customFormat="false" ht="12.8" hidden="false" customHeight="true" outlineLevel="0" collapsed="false"/>
    <row r="65378" customFormat="false" ht="12.8" hidden="false" customHeight="true" outlineLevel="0" collapsed="false"/>
    <row r="65379" customFormat="false" ht="12.8" hidden="false" customHeight="true" outlineLevel="0" collapsed="false"/>
    <row r="65380" customFormat="false" ht="12.8" hidden="false" customHeight="true" outlineLevel="0" collapsed="false"/>
    <row r="65381" customFormat="false" ht="12.8" hidden="false" customHeight="true" outlineLevel="0" collapsed="false"/>
    <row r="65382" customFormat="false" ht="12.8" hidden="false" customHeight="true" outlineLevel="0" collapsed="false"/>
    <row r="65383" customFormat="false" ht="12.8" hidden="false" customHeight="true" outlineLevel="0" collapsed="false"/>
    <row r="65384" customFormat="false" ht="12.8" hidden="false" customHeight="true" outlineLevel="0" collapsed="false"/>
    <row r="65385" customFormat="false" ht="12.8" hidden="false" customHeight="true" outlineLevel="0" collapsed="false"/>
    <row r="65386" customFormat="false" ht="12.8" hidden="false" customHeight="true" outlineLevel="0" collapsed="false"/>
    <row r="65387" customFormat="false" ht="12.8" hidden="false" customHeight="true" outlineLevel="0" collapsed="false"/>
    <row r="65388" customFormat="false" ht="12.8" hidden="false" customHeight="true" outlineLevel="0" collapsed="false"/>
    <row r="65389" customFormat="false" ht="12.8" hidden="false" customHeight="true" outlineLevel="0" collapsed="false"/>
    <row r="65390" customFormat="false" ht="12.8" hidden="false" customHeight="true" outlineLevel="0" collapsed="false"/>
    <row r="65391" customFormat="false" ht="12.8" hidden="false" customHeight="true" outlineLevel="0" collapsed="false"/>
    <row r="65392" customFormat="false" ht="12.8" hidden="false" customHeight="true" outlineLevel="0" collapsed="false"/>
    <row r="65393" customFormat="false" ht="12.8" hidden="false" customHeight="true" outlineLevel="0" collapsed="false"/>
    <row r="65394" customFormat="false" ht="12.8" hidden="false" customHeight="true" outlineLevel="0" collapsed="false"/>
    <row r="65395" customFormat="false" ht="12.8" hidden="false" customHeight="true" outlineLevel="0" collapsed="false"/>
    <row r="65396" customFormat="false" ht="12.8" hidden="false" customHeight="true" outlineLevel="0" collapsed="false"/>
    <row r="65397" customFormat="false" ht="12.8" hidden="false" customHeight="true" outlineLevel="0" collapsed="false"/>
    <row r="65398" customFormat="false" ht="12.8" hidden="false" customHeight="true" outlineLevel="0" collapsed="false"/>
    <row r="65399" customFormat="false" ht="12.8" hidden="false" customHeight="true" outlineLevel="0" collapsed="false"/>
    <row r="65400" customFormat="false" ht="12.8" hidden="false" customHeight="true" outlineLevel="0" collapsed="false"/>
    <row r="65401" customFormat="false" ht="12.8" hidden="false" customHeight="true" outlineLevel="0" collapsed="false"/>
    <row r="65402" customFormat="false" ht="12.8" hidden="false" customHeight="true" outlineLevel="0" collapsed="false"/>
    <row r="65403" customFormat="false" ht="12.8" hidden="false" customHeight="true" outlineLevel="0" collapsed="false"/>
    <row r="65404" customFormat="false" ht="12.8" hidden="false" customHeight="true" outlineLevel="0" collapsed="false"/>
    <row r="65405" customFormat="false" ht="12.8" hidden="false" customHeight="true" outlineLevel="0" collapsed="false"/>
    <row r="65406" customFormat="false" ht="12.8" hidden="false" customHeight="true" outlineLevel="0" collapsed="false"/>
    <row r="65407" customFormat="false" ht="12.8" hidden="false" customHeight="true" outlineLevel="0" collapsed="false"/>
    <row r="65408" customFormat="false" ht="12.8" hidden="false" customHeight="true" outlineLevel="0" collapsed="false"/>
    <row r="65409" customFormat="false" ht="12.8" hidden="false" customHeight="true" outlineLevel="0" collapsed="false"/>
    <row r="65410" customFormat="false" ht="12.8" hidden="false" customHeight="true" outlineLevel="0" collapsed="false"/>
    <row r="65411" customFormat="false" ht="12.8" hidden="false" customHeight="true" outlineLevel="0" collapsed="false"/>
    <row r="65412" customFormat="false" ht="12.8" hidden="false" customHeight="true" outlineLevel="0" collapsed="false"/>
    <row r="65413" customFormat="false" ht="12.8" hidden="false" customHeight="true" outlineLevel="0" collapsed="false"/>
    <row r="65414" customFormat="false" ht="12.8" hidden="false" customHeight="true" outlineLevel="0" collapsed="false"/>
    <row r="65415" customFormat="false" ht="12.8" hidden="false" customHeight="true" outlineLevel="0" collapsed="false"/>
    <row r="65416" customFormat="false" ht="12.8" hidden="false" customHeight="true" outlineLevel="0" collapsed="false"/>
    <row r="65417" customFormat="false" ht="12.8" hidden="false" customHeight="true" outlineLevel="0" collapsed="false"/>
    <row r="65418" customFormat="false" ht="12.8" hidden="false" customHeight="true" outlineLevel="0" collapsed="false"/>
    <row r="65419" customFormat="false" ht="12.8" hidden="false" customHeight="true" outlineLevel="0" collapsed="false"/>
    <row r="65420" customFormat="false" ht="12.8" hidden="false" customHeight="true" outlineLevel="0" collapsed="false"/>
    <row r="65421" customFormat="false" ht="12.8" hidden="false" customHeight="true" outlineLevel="0" collapsed="false"/>
    <row r="65422" customFormat="false" ht="12.8" hidden="false" customHeight="true" outlineLevel="0" collapsed="false"/>
    <row r="65423" customFormat="false" ht="12.8" hidden="false" customHeight="true" outlineLevel="0" collapsed="false"/>
    <row r="65424" customFormat="false" ht="12.8" hidden="false" customHeight="true" outlineLevel="0" collapsed="false"/>
    <row r="65425" customFormat="false" ht="12.8" hidden="false" customHeight="true" outlineLevel="0" collapsed="false"/>
    <row r="65426" customFormat="false" ht="12.8" hidden="false" customHeight="true" outlineLevel="0" collapsed="false"/>
    <row r="65427" customFormat="false" ht="12.8" hidden="false" customHeight="true" outlineLevel="0" collapsed="false"/>
    <row r="65428" customFormat="false" ht="12.8" hidden="false" customHeight="true" outlineLevel="0" collapsed="false"/>
    <row r="65429" customFormat="false" ht="12.8" hidden="false" customHeight="true" outlineLevel="0" collapsed="false"/>
    <row r="65430" customFormat="false" ht="12.8" hidden="false" customHeight="true" outlineLevel="0" collapsed="false"/>
    <row r="65431" customFormat="false" ht="12.8" hidden="false" customHeight="true" outlineLevel="0" collapsed="false"/>
    <row r="65432" customFormat="false" ht="12.8" hidden="false" customHeight="true" outlineLevel="0" collapsed="false"/>
    <row r="65433" customFormat="false" ht="12.8" hidden="false" customHeight="true" outlineLevel="0" collapsed="false"/>
    <row r="65434" customFormat="false" ht="12.8" hidden="false" customHeight="true" outlineLevel="0" collapsed="false"/>
    <row r="65435" customFormat="false" ht="12.8" hidden="false" customHeight="true" outlineLevel="0" collapsed="false"/>
    <row r="65436" customFormat="false" ht="12.8" hidden="false" customHeight="true" outlineLevel="0" collapsed="false"/>
    <row r="65437" customFormat="false" ht="12.8" hidden="false" customHeight="true" outlineLevel="0" collapsed="false"/>
    <row r="65438" customFormat="false" ht="12.8" hidden="false" customHeight="true" outlineLevel="0" collapsed="false"/>
    <row r="65439" customFormat="false" ht="12.8" hidden="false" customHeight="true" outlineLevel="0" collapsed="false"/>
    <row r="65440" customFormat="false" ht="12.8" hidden="false" customHeight="true" outlineLevel="0" collapsed="false"/>
    <row r="65441" customFormat="false" ht="12.8" hidden="false" customHeight="true" outlineLevel="0" collapsed="false"/>
    <row r="65442" customFormat="false" ht="12.8" hidden="false" customHeight="true" outlineLevel="0" collapsed="false"/>
    <row r="65443" customFormat="false" ht="12.8" hidden="false" customHeight="true" outlineLevel="0" collapsed="false"/>
    <row r="65444" customFormat="false" ht="12.8" hidden="false" customHeight="true" outlineLevel="0" collapsed="false"/>
    <row r="65445" customFormat="false" ht="12.8" hidden="false" customHeight="true" outlineLevel="0" collapsed="false"/>
    <row r="65446" customFormat="false" ht="12.8" hidden="false" customHeight="true" outlineLevel="0" collapsed="false"/>
    <row r="65447" customFormat="false" ht="12.8" hidden="false" customHeight="true" outlineLevel="0" collapsed="false"/>
    <row r="65448" customFormat="false" ht="12.8" hidden="false" customHeight="true" outlineLevel="0" collapsed="false"/>
    <row r="65449" customFormat="false" ht="12.8" hidden="false" customHeight="true" outlineLevel="0" collapsed="false"/>
    <row r="65450" customFormat="false" ht="12.8" hidden="false" customHeight="true" outlineLevel="0" collapsed="false"/>
    <row r="65451" customFormat="false" ht="12.8" hidden="false" customHeight="true" outlineLevel="0" collapsed="false"/>
    <row r="65452" customFormat="false" ht="12.8" hidden="false" customHeight="true" outlineLevel="0" collapsed="false"/>
    <row r="65453" customFormat="false" ht="12.8" hidden="false" customHeight="true" outlineLevel="0" collapsed="false"/>
    <row r="65454" customFormat="false" ht="12.8" hidden="false" customHeight="true" outlineLevel="0" collapsed="false"/>
    <row r="65455" customFormat="false" ht="12.8" hidden="false" customHeight="true" outlineLevel="0" collapsed="false"/>
    <row r="65456" customFormat="false" ht="12.8" hidden="false" customHeight="true" outlineLevel="0" collapsed="false"/>
    <row r="65457" customFormat="false" ht="12.8" hidden="false" customHeight="true" outlineLevel="0" collapsed="false"/>
    <row r="65458" customFormat="false" ht="12.8" hidden="false" customHeight="true" outlineLevel="0" collapsed="false"/>
    <row r="65459" customFormat="false" ht="12.8" hidden="false" customHeight="true" outlineLevel="0" collapsed="false"/>
    <row r="65460" customFormat="false" ht="12.8" hidden="false" customHeight="true" outlineLevel="0" collapsed="false"/>
    <row r="65461" customFormat="false" ht="12.8" hidden="false" customHeight="true" outlineLevel="0" collapsed="false"/>
    <row r="65462" customFormat="false" ht="12.8" hidden="false" customHeight="true" outlineLevel="0" collapsed="false"/>
    <row r="65463" customFormat="false" ht="12.8" hidden="false" customHeight="true" outlineLevel="0" collapsed="false"/>
    <row r="65464" customFormat="false" ht="12.8" hidden="false" customHeight="true" outlineLevel="0" collapsed="false"/>
    <row r="65465" customFormat="false" ht="12.8" hidden="false" customHeight="true" outlineLevel="0" collapsed="false"/>
    <row r="65466" customFormat="false" ht="12.8" hidden="false" customHeight="true" outlineLevel="0" collapsed="false"/>
    <row r="65467" customFormat="false" ht="12.8" hidden="false" customHeight="true" outlineLevel="0" collapsed="false"/>
    <row r="65468" customFormat="false" ht="12.8" hidden="false" customHeight="true" outlineLevel="0" collapsed="false"/>
    <row r="65469" customFormat="false" ht="12.8" hidden="false" customHeight="true" outlineLevel="0" collapsed="false"/>
    <row r="65470" customFormat="false" ht="12.8" hidden="false" customHeight="true" outlineLevel="0" collapsed="false"/>
    <row r="65471" customFormat="false" ht="12.8" hidden="false" customHeight="true" outlineLevel="0" collapsed="false"/>
    <row r="65472" customFormat="false" ht="12.8" hidden="false" customHeight="true" outlineLevel="0" collapsed="false"/>
    <row r="65473" customFormat="false" ht="12.8" hidden="false" customHeight="true" outlineLevel="0" collapsed="false"/>
    <row r="65474" customFormat="false" ht="12.8" hidden="false" customHeight="true" outlineLevel="0" collapsed="false"/>
    <row r="65475" customFormat="false" ht="12.8" hidden="false" customHeight="true" outlineLevel="0" collapsed="false"/>
    <row r="65476" customFormat="false" ht="12.8" hidden="false" customHeight="true" outlineLevel="0" collapsed="false"/>
    <row r="65477" customFormat="false" ht="12.8" hidden="false" customHeight="true" outlineLevel="0" collapsed="false"/>
    <row r="65478" customFormat="false" ht="12.8" hidden="false" customHeight="true" outlineLevel="0" collapsed="false"/>
    <row r="65479" customFormat="false" ht="12.8" hidden="false" customHeight="true" outlineLevel="0" collapsed="false"/>
    <row r="65480" customFormat="false" ht="12.8" hidden="false" customHeight="true" outlineLevel="0" collapsed="false"/>
    <row r="65481" customFormat="false" ht="12.8" hidden="false" customHeight="true" outlineLevel="0" collapsed="false"/>
    <row r="65482" customFormat="false" ht="12.8" hidden="false" customHeight="true" outlineLevel="0" collapsed="false"/>
    <row r="65483" customFormat="false" ht="12.8" hidden="false" customHeight="true" outlineLevel="0" collapsed="false"/>
    <row r="65484" customFormat="false" ht="12.8" hidden="false" customHeight="true" outlineLevel="0" collapsed="false"/>
    <row r="65485" customFormat="false" ht="12.8" hidden="false" customHeight="true" outlineLevel="0" collapsed="false"/>
    <row r="65486" customFormat="false" ht="12.8" hidden="false" customHeight="true" outlineLevel="0" collapsed="false"/>
    <row r="65487" customFormat="false" ht="12.8" hidden="false" customHeight="true" outlineLevel="0" collapsed="false"/>
    <row r="65488" customFormat="false" ht="12.8" hidden="false" customHeight="true" outlineLevel="0" collapsed="false"/>
    <row r="65489" customFormat="false" ht="12.8" hidden="false" customHeight="true" outlineLevel="0" collapsed="false"/>
    <row r="65490" customFormat="false" ht="12.8" hidden="false" customHeight="true" outlineLevel="0" collapsed="false"/>
    <row r="65491" customFormat="false" ht="12.8" hidden="false" customHeight="true" outlineLevel="0" collapsed="false"/>
    <row r="65492" customFormat="false" ht="12.8" hidden="false" customHeight="true" outlineLevel="0" collapsed="false"/>
    <row r="65493" customFormat="false" ht="12.8" hidden="false" customHeight="true" outlineLevel="0" collapsed="false"/>
    <row r="65494" customFormat="false" ht="12.8" hidden="false" customHeight="true" outlineLevel="0" collapsed="false"/>
    <row r="65495" customFormat="false" ht="12.8" hidden="false" customHeight="true" outlineLevel="0" collapsed="false"/>
    <row r="65496" customFormat="false" ht="12.8" hidden="false" customHeight="true" outlineLevel="0" collapsed="false"/>
    <row r="65497" customFormat="false" ht="12.8" hidden="false" customHeight="true" outlineLevel="0" collapsed="false"/>
    <row r="65498" customFormat="false" ht="12.8" hidden="false" customHeight="true" outlineLevel="0" collapsed="false"/>
    <row r="65499" customFormat="false" ht="12.8" hidden="false" customHeight="true" outlineLevel="0" collapsed="false"/>
    <row r="65500" customFormat="false" ht="12.8" hidden="false" customHeight="true" outlineLevel="0" collapsed="false"/>
    <row r="65501" customFormat="false" ht="12.8" hidden="false" customHeight="true" outlineLevel="0" collapsed="false"/>
    <row r="65502" customFormat="false" ht="12.8" hidden="false" customHeight="true" outlineLevel="0" collapsed="false"/>
    <row r="65503" customFormat="false" ht="12.8" hidden="false" customHeight="true" outlineLevel="0" collapsed="false"/>
    <row r="65504" customFormat="false" ht="12.8" hidden="false" customHeight="true" outlineLevel="0" collapsed="false"/>
    <row r="65505" customFormat="false" ht="12.8" hidden="false" customHeight="true" outlineLevel="0" collapsed="false"/>
    <row r="65506" customFormat="false" ht="12.8" hidden="false" customHeight="true" outlineLevel="0" collapsed="false"/>
    <row r="65507" customFormat="false" ht="12.8" hidden="false" customHeight="true" outlineLevel="0" collapsed="false"/>
    <row r="65508" customFormat="false" ht="12.8" hidden="false" customHeight="true" outlineLevel="0" collapsed="false"/>
    <row r="65509" customFormat="false" ht="12.8" hidden="false" customHeight="true" outlineLevel="0" collapsed="false"/>
    <row r="65510" customFormat="false" ht="12.8" hidden="false" customHeight="true" outlineLevel="0" collapsed="false"/>
    <row r="65511" customFormat="false" ht="12.8" hidden="false" customHeight="true" outlineLevel="0" collapsed="false"/>
    <row r="65512" customFormat="false" ht="12.8" hidden="false" customHeight="true" outlineLevel="0" collapsed="false"/>
    <row r="65513" customFormat="false" ht="12.8" hidden="false" customHeight="true" outlineLevel="0" collapsed="false"/>
    <row r="65514" customFormat="false" ht="12.8" hidden="false" customHeight="true" outlineLevel="0" collapsed="false"/>
    <row r="65515" customFormat="false" ht="12.8" hidden="false" customHeight="true" outlineLevel="0" collapsed="false"/>
    <row r="65516" customFormat="false" ht="12.8" hidden="false" customHeight="true" outlineLevel="0" collapsed="false"/>
    <row r="65517" customFormat="false" ht="12.8" hidden="false" customHeight="true" outlineLevel="0" collapsed="false"/>
    <row r="65518" customFormat="false" ht="12.8" hidden="false" customHeight="true" outlineLevel="0" collapsed="false"/>
    <row r="65519" customFormat="false" ht="12.8" hidden="false" customHeight="true" outlineLevel="0" collapsed="false"/>
    <row r="65520" customFormat="false" ht="12.8" hidden="false" customHeight="true" outlineLevel="0" collapsed="false"/>
    <row r="65521" customFormat="false" ht="12.8" hidden="false" customHeight="true" outlineLevel="0" collapsed="false"/>
    <row r="65522" customFormat="false" ht="12.8" hidden="false" customHeight="true" outlineLevel="0" collapsed="false"/>
    <row r="65523" customFormat="false" ht="12.8" hidden="false" customHeight="true" outlineLevel="0" collapsed="false"/>
    <row r="65524" customFormat="false" ht="12.8" hidden="false" customHeight="true" outlineLevel="0" collapsed="false"/>
    <row r="65525" customFormat="false" ht="12.8" hidden="false" customHeight="true" outlineLevel="0" collapsed="false"/>
    <row r="65526" customFormat="false" ht="12.8" hidden="false" customHeight="true" outlineLevel="0" collapsed="false"/>
    <row r="65527" customFormat="false" ht="12.8" hidden="false" customHeight="true" outlineLevel="0" collapsed="false"/>
    <row r="65528" customFormat="false" ht="12.8" hidden="false" customHeight="true" outlineLevel="0" collapsed="false"/>
    <row r="65529" customFormat="false" ht="12.8" hidden="false" customHeight="true" outlineLevel="0" collapsed="false"/>
    <row r="65530" customFormat="false" ht="12.8" hidden="false" customHeight="true" outlineLevel="0" collapsed="false"/>
    <row r="65531" customFormat="false" ht="12.8" hidden="false" customHeight="true" outlineLevel="0" collapsed="false"/>
    <row r="65532" customFormat="false" ht="12.8" hidden="false" customHeight="true" outlineLevel="0" collapsed="false"/>
    <row r="65533" customFormat="false" ht="12.8" hidden="false" customHeight="true" outlineLevel="0" collapsed="false"/>
    <row r="65534" customFormat="false" ht="12.8" hidden="false" customHeight="true" outlineLevel="0" collapsed="false"/>
    <row r="65535" customFormat="false" ht="12.8" hidden="false" customHeight="true" outlineLevel="0" collapsed="false"/>
    <row r="65536" customFormat="false" ht="12.8" hidden="false" customHeight="true" outlineLevel="0" collapsed="false"/>
    <row r="65537" customFormat="false" ht="12.8" hidden="false" customHeight="true" outlineLevel="0" collapsed="false"/>
    <row r="65538" customFormat="false" ht="12.8" hidden="false" customHeight="true" outlineLevel="0" collapsed="false"/>
    <row r="65539" customFormat="false" ht="12.8" hidden="false" customHeight="true" outlineLevel="0" collapsed="false"/>
    <row r="65540" customFormat="false" ht="12.8" hidden="false" customHeight="true" outlineLevel="0" collapsed="false"/>
    <row r="65541" customFormat="false" ht="12.8" hidden="false" customHeight="true" outlineLevel="0" collapsed="false"/>
    <row r="65542" customFormat="false" ht="12.8" hidden="false" customHeight="true" outlineLevel="0" collapsed="false"/>
  </sheetData>
  <mergeCells count="88">
    <mergeCell ref="A1:AE1"/>
    <mergeCell ref="A2:J4"/>
    <mergeCell ref="K2:P4"/>
    <mergeCell ref="Q2:V4"/>
    <mergeCell ref="W2:AE2"/>
    <mergeCell ref="W3:AE3"/>
    <mergeCell ref="W4:AE4"/>
    <mergeCell ref="A5:J9"/>
    <mergeCell ref="K5:P7"/>
    <mergeCell ref="Q5:V7"/>
    <mergeCell ref="W5:AE5"/>
    <mergeCell ref="W6:AE6"/>
    <mergeCell ref="W7:AE7"/>
    <mergeCell ref="K8:P8"/>
    <mergeCell ref="Q8:V8"/>
    <mergeCell ref="W8:AE8"/>
    <mergeCell ref="K9:P9"/>
    <mergeCell ref="Q9:V9"/>
    <mergeCell ref="W9:AE9"/>
    <mergeCell ref="A10:AE10"/>
    <mergeCell ref="A11:AE11"/>
    <mergeCell ref="AC12:AE12"/>
    <mergeCell ref="AC13:AE13"/>
    <mergeCell ref="AC14:AE14"/>
    <mergeCell ref="F16:F17"/>
    <mergeCell ref="H16:J16"/>
    <mergeCell ref="AC19:AE19"/>
    <mergeCell ref="AC20:AE20"/>
    <mergeCell ref="F22:F23"/>
    <mergeCell ref="H22:J22"/>
    <mergeCell ref="AC25:AE25"/>
    <mergeCell ref="AC26:AE26"/>
    <mergeCell ref="F28:F29"/>
    <mergeCell ref="H28:J28"/>
    <mergeCell ref="A31:AE31"/>
    <mergeCell ref="A32:B32"/>
    <mergeCell ref="AC33:AE33"/>
    <mergeCell ref="AC34:AE34"/>
    <mergeCell ref="AC35:AE35"/>
    <mergeCell ref="H37:J37"/>
    <mergeCell ref="T37:V37"/>
    <mergeCell ref="AC40:AE40"/>
    <mergeCell ref="AC41:AE41"/>
    <mergeCell ref="H43:J43"/>
    <mergeCell ref="T43:V43"/>
    <mergeCell ref="AC46:AE46"/>
    <mergeCell ref="AC47:AE47"/>
    <mergeCell ref="H49:J49"/>
    <mergeCell ref="T49:V49"/>
    <mergeCell ref="AC52:AE52"/>
    <mergeCell ref="AC53:AE53"/>
    <mergeCell ref="H55:J55"/>
    <mergeCell ref="T55:V55"/>
    <mergeCell ref="AC58:AE58"/>
    <mergeCell ref="AC59:AE59"/>
    <mergeCell ref="H61:J61"/>
    <mergeCell ref="T61:V61"/>
    <mergeCell ref="AC64:AE64"/>
    <mergeCell ref="AC65:AE65"/>
    <mergeCell ref="H67:J67"/>
    <mergeCell ref="T67:V67"/>
    <mergeCell ref="AC70:AE70"/>
    <mergeCell ref="AC71:AE71"/>
    <mergeCell ref="H73:J73"/>
    <mergeCell ref="T73:V73"/>
    <mergeCell ref="AC76:AE76"/>
    <mergeCell ref="AC77:AE77"/>
    <mergeCell ref="H79:J79"/>
    <mergeCell ref="T79:V79"/>
    <mergeCell ref="AC82:AE82"/>
    <mergeCell ref="AC83:AE83"/>
    <mergeCell ref="H85:J85"/>
    <mergeCell ref="T85:V85"/>
    <mergeCell ref="AC88:AE88"/>
    <mergeCell ref="AC89:AE89"/>
    <mergeCell ref="H91:J91"/>
    <mergeCell ref="T91:V91"/>
    <mergeCell ref="A94:AE94"/>
    <mergeCell ref="A95:B95"/>
    <mergeCell ref="AC96:AE96"/>
    <mergeCell ref="AC97:AE97"/>
    <mergeCell ref="AC98:AE98"/>
    <mergeCell ref="H100:J100"/>
    <mergeCell ref="T100:V100"/>
    <mergeCell ref="AC103:AE103"/>
    <mergeCell ref="AC104:AE104"/>
    <mergeCell ref="H106:J106"/>
    <mergeCell ref="T106:V106"/>
  </mergeCells>
  <hyperlinks>
    <hyperlink ref="A34" r:id="rId1" display="PICO L01"/>
    <hyperlink ref="A40" r:id="rId2" display="PICO L02"/>
    <hyperlink ref="A46" r:id="rId3" display="PICO L03"/>
    <hyperlink ref="A52" r:id="rId4" display="PICO L04"/>
    <hyperlink ref="A58" r:id="rId5" display="PICO L05"/>
    <hyperlink ref="A64" r:id="rId6" display="PICO L06"/>
    <hyperlink ref="A70" r:id="rId7" display="PICO L07"/>
    <hyperlink ref="A76" r:id="rId8" display="PICO L08"/>
    <hyperlink ref="A82" r:id="rId9" display="PICO L09"/>
    <hyperlink ref="A88" r:id="rId10" display="PICO L10"/>
    <hyperlink ref="A97" r:id="rId11" display="PICO L11"/>
  </hyperlinks>
  <printOptions headings="false" gridLines="false" gridLinesSet="true" horizontalCentered="false" verticalCentered="false"/>
  <pageMargins left="0.3" right="0.3" top="0.922222222222222" bottom="0.922222222222222" header="0.236111111111111" footer="0.236111111111111"/>
  <pageSetup paperSize="1" scale="100" fitToWidth="1" fitToHeight="8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26942</TotalTime>
  <Application>LibreOffice/26.2.3.2$Linux_X86_64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2006-04-12T13:38:36Z</dcterms:created>
  <dc:creator/>
  <dc:description/>
  <dc:language>en-US</dc:language>
  <cp:lastModifiedBy>Ian Lawson</cp:lastModifiedBy>
  <dcterms:modified xsi:type="dcterms:W3CDTF">2026-06-03T14:03:43Z</dcterms:modified>
  <cp:revision>3035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