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Results'!$1:$12</definedName>
    <definedName name="Excel_BuiltIn_Print_Titles_1">'Collected Ge Detector Sample Results'!$12:$12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<sst xmlns="http://schemas.openxmlformats.org/spreadsheetml/2006/main" count="566" uniqueCount="175">
  <si>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</si>
  <si>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</si>
  <si>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</si>
  <si>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</si>
  <si>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234Th: 63.29 and 92.59 keV 
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</si>
  <si>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</si>
  <si>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</si>
  <si>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</si>
  <si>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</si>
  <si>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</si>
  <si>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</si>
  <si>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277.371, 583.19, 860.557 and 2614.53 keV, </t>
  </si>
  <si>
    <t>228Ac: 209.253, 338.320, 463,004, 911.21, 964.766 and 968.971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</si>
  <si>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</si>
  <si>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</si>
  <si>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</si>
  <si>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</si>
  <si>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</si>
  <si>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</si>
  <si>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Background runs for the Lively Detector</t>
  </si>
  <si>
    <t>If a measurement in the signal region is below the sideband regions then the 90% confidence limit is calculated.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</si>
  <si>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</si>
  <si>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</si>
  <si>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</si>
  <si>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</si>
  <si>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</si>
  <si>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</si>
  <si>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Background 1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</si>
  <si>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</si>
  <si>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</si>
  <si>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</si>
  <si>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</si>
  <si>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</si>
  <si>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</si>
  <si>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</si>
  <si>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</si>
  <si>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</si>
  <si>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Completely Empty Detector</t>
  </si>
  <si>
    <t>(mBq)</t>
  </si>
  <si>
    <t>+-</t>
  </si>
  <si>
    <t>210Pb:</t>
  </si>
  <si>
    <t>7Be:</t>
  </si>
  <si>
    <t>54Mn</t>
  </si>
  <si>
    <t>228Ac:</t>
  </si>
  <si>
    <t>210Po:</t>
  </si>
  <si>
    <t>&lt;0.26</t>
  </si>
  <si>
    <t>&lt;2629.00</t>
  </si>
  <si>
    <t>Background 2</t>
  </si>
  <si>
    <t>200324
200430</t>
  </si>
  <si>
    <t>&lt;0.043</t>
  </si>
  <si>
    <t>&lt;4463.00</t>
  </si>
  <si>
    <t>Combined Background</t>
  </si>
  <si>
    <t>Combined Backgrounds of runs CW1</t>
  </si>
  <si>
    <t>Completed Sample Measurements for  the Lively Detector</t>
  </si>
  <si>
    <t>PICO Measurements:</t>
  </si>
  <si>
    <t>PICO L01</t>
  </si>
  <si>
    <t>Crystal Plus CP70FG
Batch: 12453</t>
  </si>
  <si>
    <t>1308.1 g</t>
  </si>
  <si>
    <t>Mineral Oil</t>
  </si>
  <si>
    <t>STE Oil Company Inc</t>
  </si>
  <si>
    <t>(mBq/kg)</t>
  </si>
  <si>
    <t>&lt;0.17</t>
  </si>
  <si>
    <t>&lt;3.92</t>
  </si>
  <si>
    <t>&lt;0.31</t>
  </si>
  <si>
    <t>&lt;2.06</t>
  </si>
  <si>
    <t>Another sample counted from same batch as PGT PICO 74</t>
  </si>
  <si>
    <t>(ppm / ppb / ppt)</t>
  </si>
  <si>
    <t>&lt;1438.00</t>
  </si>
  <si>
    <t>PICO L02</t>
  </si>
  <si>
    <t>Functional Products Inc.
Macedonia, OH, 44056, USA</t>
  </si>
  <si>
    <t>982.9 g</t>
  </si>
  <si>
    <t>200811
20081101</t>
  </si>
  <si>
    <t>Functional PD-610</t>
  </si>
  <si>
    <t>Lot Number: 200722-L</t>
  </si>
  <si>
    <t>&lt;0.33</t>
  </si>
  <si>
    <t>&lt;0.16</t>
  </si>
  <si>
    <t>&lt;0.095</t>
  </si>
  <si>
    <t>Solution of alkyl methacrylate polymer in mineral oil</t>
  </si>
  <si>
    <t>&lt;899.30</t>
  </si>
  <si>
    <t>PICO L03</t>
  </si>
  <si>
    <t>Red Piezo Cables</t>
  </si>
  <si>
    <t>173.3 g</t>
  </si>
  <si>
    <t>PICO-40L Piezo Cables</t>
  </si>
  <si>
    <t>Twisted Triple Shielded Red Beldon Cable</t>
  </si>
  <si>
    <t>&lt;0.54</t>
  </si>
  <si>
    <t>Beldon ID: 88503 E108898 3PR24</t>
  </si>
  <si>
    <t>&lt;4.78</t>
  </si>
  <si>
    <t>PICO L04</t>
  </si>
  <si>
    <t>Polymide and thermoplastic resin</t>
  </si>
  <si>
    <t>57.2 g</t>
  </si>
  <si>
    <t>Circuit Board Laminate</t>
  </si>
  <si>
    <t>ISOLA P95/P25</t>
  </si>
  <si>
    <t>&lt;10.66</t>
  </si>
  <si>
    <t>Sheet Dimensions:
14.5 cm x 14.7 cm x 2 mm (thick)</t>
  </si>
  <si>
    <t>PICO L05</t>
  </si>
  <si>
    <t>Halogen free flame retardant double sided flexible copper clad plate</t>
  </si>
  <si>
    <t>10.3 g</t>
  </si>
  <si>
    <t>Copper Clad Plate for Circuit Boards</t>
  </si>
  <si>
    <t>Guangdong Shengyi Technology Co.,LTD.</t>
  </si>
  <si>
    <t>&lt;2.67</t>
  </si>
  <si>
    <t>&lt;6.81</t>
  </si>
  <si>
    <t>&lt;7.04</t>
  </si>
  <si>
    <t>Product No:  SF305 101820DRN250A LKN</t>
  </si>
  <si>
    <t>.</t>
  </si>
  <si>
    <t>Co57:</t>
  </si>
  <si>
    <t>Co58:</t>
  </si>
  <si>
    <t>&lt;72.48</t>
  </si>
  <si>
    <t>&lt;9.88</t>
  </si>
  <si>
    <t>&lt;10.36</t>
  </si>
  <si>
    <t>&lt;4.32</t>
  </si>
  <si>
    <t>PICO L06</t>
  </si>
  <si>
    <t>Halogen free flame resistant type coverlay</t>
  </si>
  <si>
    <t>3.4 g</t>
  </si>
  <si>
    <t>Coverlay Polyimide for Circuit Boards</t>
  </si>
  <si>
    <t>&lt;13.72</t>
  </si>
  <si>
    <t>&lt;19.86</t>
  </si>
  <si>
    <t>Product No:  SF305C 1025NT250A H</t>
  </si>
  <si>
    <t>&lt;34570.00</t>
  </si>
  <si>
    <t>&lt;204.10</t>
  </si>
  <si>
    <t>&lt;16.60</t>
  </si>
  <si>
    <t>PICO L07</t>
  </si>
  <si>
    <t>500 Series Copper Clad Board
Laminate composed of woven glass with epoxy resin</t>
  </si>
  <si>
    <t>166.4 g</t>
  </si>
  <si>
    <t>MG Chemicals copper clad Board</t>
  </si>
  <si>
    <t>MG Chemicals, Burlington, ON, Canada</t>
  </si>
  <si>
    <t>&lt;2.70</t>
  </si>
  <si>
    <t>&lt;5.81</t>
  </si>
  <si>
    <t>Product No: 
FR4 515</t>
  </si>
  <si>
    <t>PICO L08</t>
  </si>
  <si>
    <t>Cloth Base Epoxy Substrate with Copper Foil Bonded on Both Sides</t>
  </si>
  <si>
    <t>179.9 g</t>
  </si>
  <si>
    <t>210111
210119</t>
  </si>
  <si>
    <t>Nan-Ya Circuit Board FR4-86UV</t>
  </si>
  <si>
    <t>Nan Ya Plastics Corporation, Taiwan</t>
  </si>
  <si>
    <t>&lt;0.50</t>
  </si>
  <si>
    <t>&lt;20.59</t>
  </si>
  <si>
    <t>&lt;2.07</t>
  </si>
  <si>
    <t>&lt;9.11</t>
  </si>
  <si>
    <t>&lt;0.67</t>
  </si>
  <si>
    <t>Product ID:
 FR4-86UV</t>
  </si>
  <si>
    <t>58Co</t>
  </si>
  <si>
    <t>57Co</t>
  </si>
  <si>
    <t>Lot No:
7706-24-2C</t>
  </si>
  <si>
    <t>&lt;1393.00</t>
  </si>
  <si>
    <t>&lt;3.24</t>
  </si>
  <si>
    <t>PICO L09</t>
  </si>
  <si>
    <t>LTD Materials LLC</t>
  </si>
  <si>
    <t>32.1 g</t>
  </si>
  <si>
    <t>210205
210207
210216</t>
  </si>
  <si>
    <t>HSQ-900 Synthetic Quartz (Polished)</t>
  </si>
  <si>
    <t>Polished HSQ 900 Sample disks</t>
  </si>
  <si>
    <t>6 disks</t>
  </si>
  <si>
    <t>&lt;0.45</t>
  </si>
  <si>
    <t>&lt;3.33</t>
  </si>
  <si>
    <t>&lt;50.95</t>
  </si>
  <si>
    <t>&lt;1.75</t>
  </si>
  <si>
    <t>&lt;1175.00</t>
  </si>
  <si>
    <t>&lt;18.22</t>
  </si>
  <si>
    <t>&lt;1.96</t>
  </si>
  <si>
    <t>PICO L10</t>
  </si>
  <si>
    <t>17.9 g</t>
  </si>
  <si>
    <t>210224
210301</t>
  </si>
  <si>
    <t>HSQ-900 Synthetic Quartz (Non-Polished)</t>
  </si>
  <si>
    <t>Non-polished HSQ 900 Sample disks</t>
  </si>
  <si>
    <t>3 disks</t>
  </si>
  <si>
    <t>&lt;4.86</t>
  </si>
  <si>
    <t>&lt;46.98</t>
  </si>
  <si>
    <t>&lt;1.22</t>
  </si>
  <si>
    <t>&lt;2.21</t>
  </si>
  <si>
    <t>&lt;2961.00</t>
  </si>
  <si>
    <t>&lt;23.62</t>
  </si>
  <si>
    <t>&lt;3.89</t>
  </si>
  <si>
    <t>In Progress Sample Measurements for  the Lively Detector</t>
  </si>
  <si>
    <t>Runs in Progress:</t>
  </si>
  <si>
    <t>Next Sample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</si>
</sst>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d&quot;, &quot;yyyy"/>
    <numFmt numFmtId="166" formatCode="0.000"/>
    <numFmt numFmtId="167" formatCode="0.0000"/>
    <numFmt numFmtId="168" formatCode="0.0"/>
    <numFmt numFmtId="169" formatCode="0.00"/>
    <numFmt numFmtId="170" formatCode="0"/>
    <numFmt numFmtId="171" formatCode="0.00%"/>
  </numFmts>
  <fonts count="21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b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10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  <font>
      <b/>
      <sz val="8"/>
      <name val="Bitstream Vera Serif"/>
      <family val="1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32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4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6" fillId="10" borderId="2" xfId="0" applyFont="1" applyFill="1" applyBorder="1" applyAlignment="1">
      <alignment horizontal="left" vertical="center" wrapText="1"/>
    </xf>
    <xf numFmtId="164" fontId="14" fillId="9" borderId="2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vertical="center" wrapText="1"/>
    </xf>
    <xf numFmtId="165" fontId="18" fillId="11" borderId="2" xfId="0" applyNumberFormat="1" applyFont="1" applyFill="1" applyBorder="1" applyAlignment="1">
      <alignment horizontal="center" vertical="center" wrapText="1" shrinkToFit="1"/>
    </xf>
    <xf numFmtId="164" fontId="13" fillId="11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1" borderId="7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7" fontId="13" fillId="12" borderId="4" xfId="0" applyNumberFormat="1" applyFont="1" applyFill="1" applyBorder="1" applyAlignment="1">
      <alignment horizontal="center" vertical="center" wrapText="1"/>
    </xf>
    <xf numFmtId="167" fontId="13" fillId="12" borderId="6" xfId="0" applyNumberFormat="1" applyFont="1" applyFill="1" applyBorder="1" applyAlignment="1">
      <alignment horizontal="center" vertical="center" wrapText="1"/>
    </xf>
    <xf numFmtId="167" fontId="13" fillId="12" borderId="7" xfId="0" applyNumberFormat="1" applyFont="1" applyFill="1" applyBorder="1" applyAlignment="1">
      <alignment horizontal="center" vertical="center" wrapText="1"/>
    </xf>
    <xf numFmtId="164" fontId="13" fillId="12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8" fontId="13" fillId="9" borderId="5" xfId="0" applyNumberFormat="1" applyFont="1" applyFill="1" applyBorder="1" applyAlignment="1">
      <alignment horizontal="center" vertical="center" wrapText="1"/>
    </xf>
    <xf numFmtId="166" fontId="13" fillId="9" borderId="5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center" vertical="center" wrapText="1"/>
    </xf>
    <xf numFmtId="166" fontId="13" fillId="9" borderId="7" xfId="0" applyNumberFormat="1" applyFont="1" applyFill="1" applyBorder="1" applyAlignment="1">
      <alignment horizontal="left" vertical="center" wrapText="1"/>
    </xf>
    <xf numFmtId="169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0" fillId="9" borderId="5" xfId="0" applyFill="1" applyBorder="1" applyAlignment="1">
      <alignment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 shrinkToFit="1"/>
    </xf>
    <xf numFmtId="164" fontId="18" fillId="9" borderId="2" xfId="0" applyFont="1" applyFill="1" applyBorder="1" applyAlignment="1">
      <alignment horizontal="center" vertical="center" wrapText="1"/>
    </xf>
    <xf numFmtId="164" fontId="16" fillId="12" borderId="2" xfId="0" applyFont="1" applyFill="1" applyBorder="1" applyAlignment="1">
      <alignment horizontal="center" vertical="center" wrapText="1"/>
    </xf>
    <xf numFmtId="166" fontId="13" fillId="12" borderId="4" xfId="0" applyNumberFormat="1" applyFont="1" applyFill="1" applyBorder="1" applyAlignment="1">
      <alignment horizontal="right" vertical="center" wrapText="1"/>
    </xf>
    <xf numFmtId="166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66" fontId="13" fillId="9" borderId="7" xfId="0" applyNumberFormat="1" applyFont="1" applyFill="1" applyBorder="1" applyAlignment="1">
      <alignment horizontal="left" vertical="center"/>
    </xf>
    <xf numFmtId="169" fontId="13" fillId="9" borderId="6" xfId="0" applyNumberFormat="1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 wrapText="1"/>
    </xf>
    <xf numFmtId="165" fontId="13" fillId="9" borderId="9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center" vertical="center" wrapText="1"/>
    </xf>
    <xf numFmtId="164" fontId="13" fillId="13" borderId="3" xfId="0" applyFont="1" applyFill="1" applyBorder="1" applyAlignment="1">
      <alignment horizontal="center" vertical="center" wrapText="1"/>
    </xf>
    <xf numFmtId="166" fontId="13" fillId="13" borderId="3" xfId="0" applyNumberFormat="1" applyFont="1" applyFill="1" applyBorder="1" applyAlignment="1">
      <alignment horizontal="center" vertical="center" wrapText="1"/>
    </xf>
    <xf numFmtId="170" fontId="13" fillId="13" borderId="3" xfId="0" applyNumberFormat="1" applyFont="1" applyFill="1" applyBorder="1" applyAlignment="1">
      <alignment horizontal="center" vertical="center" wrapText="1"/>
    </xf>
    <xf numFmtId="165" fontId="13" fillId="13" borderId="3" xfId="0" applyNumberFormat="1" applyFont="1" applyFill="1" applyBorder="1" applyAlignment="1">
      <alignment horizontal="center" vertical="center" shrinkToFit="1"/>
    </xf>
    <xf numFmtId="164" fontId="13" fillId="13" borderId="2" xfId="0" applyFont="1" applyFill="1" applyBorder="1" applyAlignment="1">
      <alignment horizontal="center" vertical="center" wrapText="1"/>
    </xf>
    <xf numFmtId="164" fontId="13" fillId="13" borderId="5" xfId="0" applyFont="1" applyFill="1" applyBorder="1" applyAlignment="1">
      <alignment horizontal="center" vertical="center" wrapText="1"/>
    </xf>
    <xf numFmtId="168" fontId="13" fillId="13" borderId="5" xfId="0" applyNumberFormat="1" applyFont="1" applyFill="1" applyBorder="1" applyAlignment="1">
      <alignment horizontal="center" vertical="center" wrapText="1"/>
    </xf>
    <xf numFmtId="166" fontId="13" fillId="13" borderId="5" xfId="0" applyNumberFormat="1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shrinkToFit="1"/>
    </xf>
    <xf numFmtId="166" fontId="13" fillId="13" borderId="4" xfId="0" applyNumberFormat="1" applyFont="1" applyFill="1" applyBorder="1" applyAlignment="1">
      <alignment horizontal="right" vertical="center" wrapText="1"/>
    </xf>
    <xf numFmtId="166" fontId="13" fillId="13" borderId="6" xfId="0" applyNumberFormat="1" applyFont="1" applyFill="1" applyBorder="1" applyAlignment="1">
      <alignment horizontal="center" vertical="center" wrapText="1"/>
    </xf>
    <xf numFmtId="166" fontId="13" fillId="13" borderId="7" xfId="0" applyNumberFormat="1" applyFont="1" applyFill="1" applyBorder="1" applyAlignment="1">
      <alignment horizontal="left" vertical="center" wrapText="1"/>
    </xf>
    <xf numFmtId="169" fontId="13" fillId="13" borderId="4" xfId="0" applyNumberFormat="1" applyFont="1" applyFill="1" applyBorder="1" applyAlignment="1">
      <alignment horizontal="right" vertical="center" wrapText="1"/>
    </xf>
    <xf numFmtId="164" fontId="13" fillId="13" borderId="6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 wrapText="1"/>
    </xf>
    <xf numFmtId="169" fontId="13" fillId="13" borderId="6" xfId="0" applyNumberFormat="1" applyFont="1" applyFill="1" applyBorder="1" applyAlignment="1">
      <alignment horizontal="center" vertical="center" wrapText="1"/>
    </xf>
    <xf numFmtId="164" fontId="16" fillId="13" borderId="2" xfId="0" applyFont="1" applyFill="1" applyBorder="1" applyAlignment="1">
      <alignment horizontal="center" vertical="center" wrapText="1"/>
    </xf>
    <xf numFmtId="164" fontId="0" fillId="13" borderId="5" xfId="0" applyFill="1" applyBorder="1" applyAlignment="1">
      <alignment/>
    </xf>
    <xf numFmtId="164" fontId="13" fillId="13" borderId="4" xfId="0" applyFont="1" applyFill="1" applyBorder="1" applyAlignment="1">
      <alignment horizontal="right" vertical="center" wrapText="1"/>
    </xf>
    <xf numFmtId="164" fontId="13" fillId="13" borderId="7" xfId="0" applyFont="1" applyFill="1" applyBorder="1" applyAlignment="1">
      <alignment horizontal="left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8" xfId="0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wrapText="1" shrinkToFit="1"/>
    </xf>
    <xf numFmtId="164" fontId="18" fillId="13" borderId="2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/>
    </xf>
    <xf numFmtId="164" fontId="13" fillId="13" borderId="9" xfId="0" applyFont="1" applyFill="1" applyBorder="1" applyAlignment="1">
      <alignment horizontal="center" vertical="center" wrapText="1"/>
    </xf>
    <xf numFmtId="164" fontId="13" fillId="13" borderId="10" xfId="0" applyFont="1" applyFill="1" applyBorder="1" applyAlignment="1">
      <alignment horizontal="center" vertical="center" wrapText="1"/>
    </xf>
    <xf numFmtId="165" fontId="13" fillId="13" borderId="9" xfId="0" applyNumberFormat="1" applyFont="1" applyFill="1" applyBorder="1" applyAlignment="1">
      <alignment horizontal="center" vertical="center" shrinkToFit="1"/>
    </xf>
    <xf numFmtId="169" fontId="13" fillId="13" borderId="4" xfId="0" applyNumberFormat="1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center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center" vertical="center" wrapText="1"/>
    </xf>
    <xf numFmtId="165" fontId="13" fillId="14" borderId="6" xfId="0" applyNumberFormat="1" applyFont="1" applyFill="1" applyBorder="1" applyAlignment="1">
      <alignment horizontal="center" vertical="center" shrinkToFit="1"/>
    </xf>
    <xf numFmtId="164" fontId="13" fillId="14" borderId="7" xfId="0" applyFont="1" applyFill="1" applyBorder="1" applyAlignment="1">
      <alignment horizontal="center" vertical="center" wrapText="1"/>
    </xf>
    <xf numFmtId="164" fontId="19" fillId="9" borderId="3" xfId="0" applyFont="1" applyFill="1" applyBorder="1" applyAlignment="1">
      <alignment horizontal="center" vertical="center" wrapText="1"/>
    </xf>
    <xf numFmtId="170" fontId="13" fillId="9" borderId="3" xfId="0" applyNumberFormat="1" applyFont="1" applyFill="1" applyBorder="1" applyAlignment="1">
      <alignment horizontal="center" vertical="center" wrapText="1"/>
    </xf>
    <xf numFmtId="170" fontId="13" fillId="9" borderId="4" xfId="0" applyNumberFormat="1" applyFont="1" applyFill="1" applyBorder="1" applyAlignment="1">
      <alignment horizontal="right" vertical="center" wrapText="1"/>
    </xf>
    <xf numFmtId="170" fontId="13" fillId="9" borderId="6" xfId="0" applyNumberFormat="1" applyFont="1" applyFill="1" applyBorder="1" applyAlignment="1">
      <alignment horizontal="left" vertical="center" wrapText="1"/>
    </xf>
    <xf numFmtId="169" fontId="16" fillId="9" borderId="4" xfId="0" applyNumberFormat="1" applyFont="1" applyFill="1" applyBorder="1" applyAlignment="1">
      <alignment horizontal="center" vertical="center" wrapText="1"/>
    </xf>
    <xf numFmtId="169" fontId="16" fillId="9" borderId="6" xfId="0" applyNumberFormat="1" applyFont="1" applyFill="1" applyBorder="1" applyAlignment="1">
      <alignment horizontal="center" vertical="center" wrapText="1"/>
    </xf>
    <xf numFmtId="169" fontId="16" fillId="9" borderId="7" xfId="0" applyNumberFormat="1" applyFont="1" applyFill="1" applyBorder="1" applyAlignment="1">
      <alignment horizontal="center" vertical="center" wrapText="1"/>
    </xf>
    <xf numFmtId="164" fontId="16" fillId="9" borderId="4" xfId="0" applyFont="1" applyFill="1" applyBorder="1" applyAlignment="1">
      <alignment horizontal="center" vertical="center" wrapText="1"/>
    </xf>
    <xf numFmtId="164" fontId="16" fillId="9" borderId="6" xfId="0" applyFont="1" applyFill="1" applyBorder="1" applyAlignment="1">
      <alignment horizontal="center" vertical="center" wrapText="1"/>
    </xf>
    <xf numFmtId="164" fontId="16" fillId="9" borderId="7" xfId="0" applyFont="1" applyFill="1" applyBorder="1" applyAlignment="1">
      <alignment horizontal="center" vertical="center" wrapText="1"/>
    </xf>
    <xf numFmtId="164" fontId="19" fillId="13" borderId="3" xfId="0" applyFont="1" applyFill="1" applyBorder="1" applyAlignment="1">
      <alignment horizontal="center" vertical="center" wrapText="1"/>
    </xf>
    <xf numFmtId="170" fontId="13" fillId="13" borderId="4" xfId="0" applyNumberFormat="1" applyFont="1" applyFill="1" applyBorder="1" applyAlignment="1">
      <alignment horizontal="right" vertical="center" wrapText="1"/>
    </xf>
    <xf numFmtId="170" fontId="13" fillId="13" borderId="6" xfId="0" applyNumberFormat="1" applyFont="1" applyFill="1" applyBorder="1" applyAlignment="1">
      <alignment horizontal="left" vertical="center" wrapText="1"/>
    </xf>
    <xf numFmtId="164" fontId="16" fillId="13" borderId="4" xfId="0" applyFont="1" applyFill="1" applyBorder="1" applyAlignment="1">
      <alignment horizontal="center" vertical="center" wrapText="1"/>
    </xf>
    <xf numFmtId="164" fontId="16" fillId="13" borderId="6" xfId="0" applyFont="1" applyFill="1" applyBorder="1" applyAlignment="1">
      <alignment horizontal="center" vertical="center" wrapText="1"/>
    </xf>
    <xf numFmtId="169" fontId="16" fillId="13" borderId="7" xfId="0" applyNumberFormat="1" applyFont="1" applyFill="1" applyBorder="1" applyAlignment="1">
      <alignment horizontal="center" vertical="center" wrapText="1"/>
    </xf>
    <xf numFmtId="164" fontId="16" fillId="13" borderId="7" xfId="0" applyFont="1" applyFill="1" applyBorder="1" applyAlignment="1">
      <alignment horizontal="center" vertical="center" wrapText="1"/>
    </xf>
    <xf numFmtId="169" fontId="16" fillId="9" borderId="4" xfId="0" applyNumberFormat="1" applyFont="1" applyFill="1" applyBorder="1" applyAlignment="1">
      <alignment horizontal="right" vertical="center" wrapText="1"/>
    </xf>
    <xf numFmtId="169" fontId="16" fillId="9" borderId="7" xfId="0" applyNumberFormat="1" applyFont="1" applyFill="1" applyBorder="1" applyAlignment="1">
      <alignment horizontal="left" vertical="center" wrapText="1"/>
    </xf>
    <xf numFmtId="169" fontId="16" fillId="13" borderId="4" xfId="0" applyNumberFormat="1" applyFont="1" applyFill="1" applyBorder="1" applyAlignment="1">
      <alignment horizontal="center" vertical="center" wrapText="1"/>
    </xf>
    <xf numFmtId="169" fontId="16" fillId="13" borderId="6" xfId="0" applyNumberFormat="1" applyFont="1" applyFill="1" applyBorder="1" applyAlignment="1">
      <alignment horizontal="center" vertical="center" wrapText="1"/>
    </xf>
    <xf numFmtId="169" fontId="16" fillId="13" borderId="4" xfId="0" applyNumberFormat="1" applyFont="1" applyFill="1" applyBorder="1" applyAlignment="1">
      <alignment horizontal="right" vertical="center" wrapText="1"/>
    </xf>
    <xf numFmtId="169" fontId="16" fillId="13" borderId="7" xfId="0" applyNumberFormat="1" applyFont="1" applyFill="1" applyBorder="1" applyAlignment="1">
      <alignment horizontal="left" vertical="center" wrapText="1"/>
    </xf>
    <xf numFmtId="166" fontId="16" fillId="13" borderId="4" xfId="0" applyNumberFormat="1" applyFont="1" applyFill="1" applyBorder="1" applyAlignment="1">
      <alignment horizontal="right" vertical="center" wrapText="1"/>
    </xf>
    <xf numFmtId="166" fontId="16" fillId="13" borderId="6" xfId="0" applyNumberFormat="1" applyFont="1" applyFill="1" applyBorder="1" applyAlignment="1">
      <alignment horizontal="center" vertical="center" wrapText="1"/>
    </xf>
    <xf numFmtId="166" fontId="16" fillId="13" borderId="7" xfId="0" applyNumberFormat="1" applyFont="1" applyFill="1" applyBorder="1" applyAlignment="1">
      <alignment horizontal="left" vertical="center" wrapText="1"/>
    </xf>
    <xf numFmtId="164" fontId="16" fillId="13" borderId="4" xfId="0" applyFont="1" applyFill="1" applyBorder="1" applyAlignment="1">
      <alignment horizontal="right" vertical="center" wrapText="1"/>
    </xf>
    <xf numFmtId="164" fontId="16" fillId="13" borderId="7" xfId="0" applyFont="1" applyFill="1" applyBorder="1" applyAlignment="1">
      <alignment horizontal="left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right" vertical="center" wrapText="1"/>
    </xf>
    <xf numFmtId="169" fontId="13" fillId="14" borderId="6" xfId="0" applyNumberFormat="1" applyFont="1" applyFill="1" applyBorder="1" applyAlignment="1">
      <alignment horizontal="left" vertical="center" wrapText="1"/>
    </xf>
    <xf numFmtId="164" fontId="13" fillId="14" borderId="6" xfId="0" applyFont="1" applyFill="1" applyBorder="1" applyAlignment="1">
      <alignment horizontal="left" vertical="center" wrapText="1"/>
    </xf>
    <xf numFmtId="171" fontId="13" fillId="14" borderId="6" xfId="0" applyNumberFormat="1" applyFont="1" applyFill="1" applyBorder="1" applyAlignment="1">
      <alignment horizontal="right" vertical="center" wrapText="1"/>
    </xf>
    <xf numFmtId="171" fontId="13" fillId="14" borderId="6" xfId="0" applyNumberFormat="1" applyFont="1" applyFill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BCC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coax/PICO/L01/L01.html" TargetMode="External" /><Relationship Id="rId2" Type="http://schemas.openxmlformats.org/officeDocument/2006/relationships/hyperlink" Target="https://www.snolab.ca/users/services/gamma-assay/coax/PICO/L02/L02.html" TargetMode="External" /><Relationship Id="rId3" Type="http://schemas.openxmlformats.org/officeDocument/2006/relationships/hyperlink" Target="https://www.snolab.ca/users/services/gamma-assay/coax/PICO/L03/L03.html" TargetMode="External" /><Relationship Id="rId4" Type="http://schemas.openxmlformats.org/officeDocument/2006/relationships/hyperlink" Target="https://www.snolab.ca/users/services/gamma-assay/coax/PICO/L04/L04.html" TargetMode="External" /><Relationship Id="rId5" Type="http://schemas.openxmlformats.org/officeDocument/2006/relationships/hyperlink" Target="https://www.snolab.ca/users/services/gamma-assay/coax/PICO/L05/L05.html" TargetMode="External" /><Relationship Id="rId6" Type="http://schemas.openxmlformats.org/officeDocument/2006/relationships/hyperlink" Target="https://www.snolab.ca/users/services/gamma-assay/coax/PICO/L06/L06.html" TargetMode="External" /><Relationship Id="rId7" Type="http://schemas.openxmlformats.org/officeDocument/2006/relationships/hyperlink" Target="https://www.snolab.ca/users/services/gamma-assay/coax/PICO/L07/L07.html" TargetMode="External" /><Relationship Id="rId8" Type="http://schemas.openxmlformats.org/officeDocument/2006/relationships/hyperlink" Target="https://www.snolab.ca/users/services/gamma-assay/coax/PICO/L08/L08.html" TargetMode="External" /><Relationship Id="rId9" Type="http://schemas.openxmlformats.org/officeDocument/2006/relationships/hyperlink" Target="https://www.snolab.ca/users/services/gamma-assay/coax/PICO/L09/L09.html" TargetMode="External" /><Relationship Id="rId10" Type="http://schemas.openxmlformats.org/officeDocument/2006/relationships/hyperlink" Target="https://www.snolab.ca/users/services/gamma-assay/coax/PICO/L10/L1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tabSelected="1" zoomScale="85" zoomScaleNormal="85" workbookViewId="0" topLeftCell="A91">
      <selection activeCell="A97" sqref="A97"/>
    </sheetView>
  </sheetViews>
  <sheetFormatPr defaultColWidth="9.140625" defaultRowHeight="13.5" customHeight="1"/>
  <cols>
    <col min="1" max="2" width="13.421875" style="1" customWidth="1"/>
    <col min="3" max="3" width="7.421875" style="1" customWidth="1"/>
    <col min="4" max="4" width="8.421875" style="1" customWidth="1"/>
    <col min="5" max="5" width="10.421875" style="1" customWidth="1"/>
    <col min="6" max="6" width="10.421875" style="2" customWidth="1"/>
    <col min="7" max="7" width="10.421875" style="1" customWidth="1"/>
    <col min="8" max="8" width="9.421875" style="1" customWidth="1"/>
    <col min="9" max="9" width="8.421875" style="1" customWidth="1"/>
    <col min="10" max="10" width="7.421875" style="1" customWidth="1"/>
    <col min="11" max="12" width="9.421875" style="1" customWidth="1"/>
    <col min="13" max="13" width="8.421875" style="1" customWidth="1"/>
    <col min="14" max="14" width="9.421875" style="1" customWidth="1"/>
    <col min="15" max="15" width="5.421875" style="1" customWidth="1"/>
    <col min="16" max="16" width="8.421875" style="1" customWidth="1"/>
    <col min="17" max="17" width="9.421875" style="1" customWidth="1"/>
    <col min="18" max="18" width="6.421875" style="1" customWidth="1"/>
    <col min="19" max="19" width="8.421875" style="1" customWidth="1"/>
    <col min="20" max="20" width="10.421875" style="1" customWidth="1"/>
    <col min="21" max="21" width="5.421875" style="1" customWidth="1"/>
    <col min="22" max="23" width="9.421875" style="1" customWidth="1"/>
    <col min="24" max="24" width="5.421875" style="1" customWidth="1"/>
    <col min="25" max="25" width="8.421875" style="1" customWidth="1"/>
    <col min="26" max="26" width="9.421875" style="1" customWidth="1"/>
    <col min="27" max="27" width="5.421875" style="1" customWidth="1"/>
    <col min="28" max="28" width="8.421875" style="1" customWidth="1"/>
    <col min="29" max="29" width="6.421875" style="1" customWidth="1"/>
    <col min="30" max="30" width="3.421875" style="1" customWidth="1"/>
    <col min="31" max="31" width="6.421875" style="1" customWidth="1"/>
    <col min="32" max="16384" width="9.421875" style="3" customWidth="1"/>
  </cols>
  <sheetData>
    <row r="1" spans="1:3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28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28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28.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28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29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28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29.25" customHeigh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9.25" customHeight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36.75" customHeight="1">
      <c r="A12" s="14" t="s">
        <v>21</v>
      </c>
      <c r="B12" s="14" t="s">
        <v>22</v>
      </c>
      <c r="C12" s="14" t="s">
        <v>23</v>
      </c>
      <c r="D12" s="14" t="s">
        <v>24</v>
      </c>
      <c r="E12" s="14" t="s">
        <v>25</v>
      </c>
      <c r="F12" s="15" t="s">
        <v>26</v>
      </c>
      <c r="G12" s="16"/>
      <c r="H12" s="17"/>
      <c r="I12" s="18"/>
      <c r="J12" s="19"/>
      <c r="K12" s="17"/>
      <c r="L12" s="18"/>
      <c r="M12" s="19"/>
      <c r="N12" s="17"/>
      <c r="O12" s="18"/>
      <c r="P12" s="19"/>
      <c r="Q12" s="17"/>
      <c r="R12" s="18"/>
      <c r="S12" s="19"/>
      <c r="T12" s="20"/>
      <c r="U12" s="18"/>
      <c r="V12" s="19"/>
      <c r="W12" s="17"/>
      <c r="X12" s="18"/>
      <c r="Y12" s="19"/>
      <c r="Z12" s="17"/>
      <c r="AA12" s="18"/>
      <c r="AB12" s="19"/>
      <c r="AC12" s="14"/>
      <c r="AD12" s="14"/>
      <c r="AE12" s="14"/>
    </row>
    <row r="13" spans="1:31" ht="36.75" customHeight="1">
      <c r="A13" s="21" t="s">
        <v>27</v>
      </c>
      <c r="B13" s="21"/>
      <c r="C13" s="21"/>
      <c r="D13" s="22">
        <v>171.327</v>
      </c>
      <c r="E13" s="22"/>
      <c r="F13" s="23">
        <v>43553</v>
      </c>
      <c r="G13" s="24" t="s">
        <v>28</v>
      </c>
      <c r="H13" s="25"/>
      <c r="I13" s="26" t="s">
        <v>29</v>
      </c>
      <c r="J13" s="27"/>
      <c r="K13" s="25"/>
      <c r="L13" s="26" t="s">
        <v>30</v>
      </c>
      <c r="M13" s="27"/>
      <c r="N13" s="25"/>
      <c r="O13" s="26" t="s">
        <v>31</v>
      </c>
      <c r="P13" s="27"/>
      <c r="Q13" s="25"/>
      <c r="R13" s="26" t="s">
        <v>32</v>
      </c>
      <c r="S13" s="27"/>
      <c r="T13" s="28"/>
      <c r="U13" s="26" t="s">
        <v>33</v>
      </c>
      <c r="V13" s="27"/>
      <c r="W13" s="25"/>
      <c r="X13" s="26" t="s">
        <v>34</v>
      </c>
      <c r="Y13" s="27"/>
      <c r="Z13" s="29"/>
      <c r="AA13" s="30" t="s">
        <v>35</v>
      </c>
      <c r="AB13" s="31"/>
      <c r="AC13" s="32" t="s">
        <v>36</v>
      </c>
      <c r="AD13" s="32"/>
      <c r="AE13" s="32"/>
    </row>
    <row r="14" spans="1:31" ht="36.75" customHeight="1">
      <c r="A14" s="33" t="s">
        <v>37</v>
      </c>
      <c r="B14" s="33"/>
      <c r="C14" s="34"/>
      <c r="D14" s="35"/>
      <c r="E14" s="35"/>
      <c r="F14" s="36">
        <v>43850</v>
      </c>
      <c r="G14" s="24" t="s">
        <v>38</v>
      </c>
      <c r="H14" s="37">
        <v>1.201</v>
      </c>
      <c r="I14" s="38" t="s">
        <v>39</v>
      </c>
      <c r="J14" s="39">
        <v>0.053430000000000005</v>
      </c>
      <c r="K14" s="40">
        <v>2.575</v>
      </c>
      <c r="L14" s="41" t="s">
        <v>39</v>
      </c>
      <c r="M14" s="42">
        <v>0.40390000000000004</v>
      </c>
      <c r="N14" s="37">
        <v>0.10980000000000001</v>
      </c>
      <c r="O14" s="38" t="s">
        <v>39</v>
      </c>
      <c r="P14" s="39">
        <v>0.015240000000000002</v>
      </c>
      <c r="Q14" s="37">
        <v>1.074</v>
      </c>
      <c r="R14" s="38" t="s">
        <v>39</v>
      </c>
      <c r="S14" s="39">
        <v>0.0584</v>
      </c>
      <c r="T14" s="40">
        <v>4.9686</v>
      </c>
      <c r="U14" s="41" t="s">
        <v>39</v>
      </c>
      <c r="V14" s="42">
        <v>0.45170000000000005</v>
      </c>
      <c r="W14" s="37">
        <v>0.0235</v>
      </c>
      <c r="X14" s="38" t="s">
        <v>39</v>
      </c>
      <c r="Y14" s="39">
        <v>0.021400000000000002</v>
      </c>
      <c r="Z14" s="37">
        <v>0.1177</v>
      </c>
      <c r="AA14" s="38" t="s">
        <v>39</v>
      </c>
      <c r="AB14" s="39">
        <v>0.017650000000000002</v>
      </c>
      <c r="AC14" s="43"/>
      <c r="AD14" s="43"/>
      <c r="AE14" s="43"/>
    </row>
    <row r="15" spans="1:31" ht="28.5" customHeight="1">
      <c r="A15" s="44"/>
      <c r="B15" s="33"/>
      <c r="C15" s="33"/>
      <c r="D15" s="33"/>
      <c r="E15" s="33"/>
      <c r="F15" s="36"/>
      <c r="G15" s="24"/>
      <c r="H15" s="45"/>
      <c r="I15" s="41"/>
      <c r="J15" s="46"/>
      <c r="K15" s="45"/>
      <c r="L15" s="41"/>
      <c r="M15" s="46"/>
      <c r="N15" s="45"/>
      <c r="O15" s="41"/>
      <c r="P15" s="46"/>
      <c r="Q15" s="45"/>
      <c r="R15" s="41"/>
      <c r="S15" s="46"/>
      <c r="T15" s="45"/>
      <c r="U15" s="41"/>
      <c r="V15" s="46"/>
      <c r="W15" s="45"/>
      <c r="X15" s="41"/>
      <c r="Y15" s="46"/>
      <c r="Z15" s="45"/>
      <c r="AA15" s="41"/>
      <c r="AB15" s="46"/>
      <c r="AC15" s="47"/>
      <c r="AD15" s="41"/>
      <c r="AE15" s="48"/>
    </row>
    <row r="16" spans="1:31" ht="28.5" customHeight="1">
      <c r="A16" s="33"/>
      <c r="B16" s="33"/>
      <c r="C16" s="49"/>
      <c r="D16" s="33"/>
      <c r="E16" s="33"/>
      <c r="F16" s="50"/>
      <c r="G16" s="51" t="s">
        <v>28</v>
      </c>
      <c r="H16" s="52" t="s">
        <v>40</v>
      </c>
      <c r="I16" s="52"/>
      <c r="J16" s="52"/>
      <c r="K16" s="25"/>
      <c r="L16" s="26" t="s">
        <v>41</v>
      </c>
      <c r="M16" s="27"/>
      <c r="N16" s="53"/>
      <c r="O16" s="26" t="s">
        <v>42</v>
      </c>
      <c r="P16" s="54"/>
      <c r="Q16" s="53"/>
      <c r="R16" s="26" t="s">
        <v>43</v>
      </c>
      <c r="S16" s="54"/>
      <c r="T16" s="28"/>
      <c r="U16" s="26" t="s">
        <v>44</v>
      </c>
      <c r="V16" s="55"/>
      <c r="W16" s="28"/>
      <c r="X16" s="26"/>
      <c r="Y16" s="55"/>
      <c r="Z16" s="28"/>
      <c r="AA16" s="26"/>
      <c r="AB16" s="55"/>
      <c r="AC16" s="25"/>
      <c r="AD16" s="26"/>
      <c r="AE16" s="27"/>
    </row>
    <row r="17" spans="1:31" ht="28.5" customHeight="1">
      <c r="A17" s="33"/>
      <c r="B17" s="33"/>
      <c r="C17" s="49"/>
      <c r="D17" s="33"/>
      <c r="E17" s="33"/>
      <c r="F17" s="50"/>
      <c r="G17" s="24" t="s">
        <v>38</v>
      </c>
      <c r="H17" s="40">
        <v>289.25</v>
      </c>
      <c r="I17" s="41" t="s">
        <v>39</v>
      </c>
      <c r="J17" s="42">
        <v>31.53</v>
      </c>
      <c r="K17" s="37" t="s">
        <v>45</v>
      </c>
      <c r="L17" s="38"/>
      <c r="M17" s="56"/>
      <c r="N17" s="37">
        <v>0.0235</v>
      </c>
      <c r="O17" s="41" t="s">
        <v>39</v>
      </c>
      <c r="P17" s="39">
        <v>0.021</v>
      </c>
      <c r="Q17" s="37">
        <v>1.305</v>
      </c>
      <c r="R17" s="38" t="s">
        <v>39</v>
      </c>
      <c r="S17" s="39">
        <v>0.09911</v>
      </c>
      <c r="T17" s="40" t="s">
        <v>46</v>
      </c>
      <c r="U17" s="57"/>
      <c r="V17" s="42"/>
      <c r="W17" s="45"/>
      <c r="X17" s="41"/>
      <c r="Y17" s="46"/>
      <c r="Z17" s="45"/>
      <c r="AA17" s="41"/>
      <c r="AB17" s="46"/>
      <c r="AC17" s="47"/>
      <c r="AD17" s="41"/>
      <c r="AE17" s="48"/>
    </row>
    <row r="18" spans="1:31" ht="28.5" customHeight="1">
      <c r="A18" s="58"/>
      <c r="B18" s="58"/>
      <c r="C18" s="59"/>
      <c r="D18" s="58"/>
      <c r="E18" s="58"/>
      <c r="F18" s="60"/>
      <c r="G18" s="24"/>
      <c r="H18" s="61"/>
      <c r="I18" s="41"/>
      <c r="J18" s="62"/>
      <c r="K18" s="61"/>
      <c r="L18" s="57"/>
      <c r="M18" s="62"/>
      <c r="N18" s="37"/>
      <c r="O18" s="41"/>
      <c r="P18" s="39"/>
      <c r="Q18" s="40"/>
      <c r="R18" s="57"/>
      <c r="S18" s="42"/>
      <c r="T18" s="40"/>
      <c r="U18" s="57"/>
      <c r="V18" s="42"/>
      <c r="W18" s="45"/>
      <c r="X18" s="41"/>
      <c r="Y18" s="46"/>
      <c r="Z18" s="45"/>
      <c r="AA18" s="41"/>
      <c r="AB18" s="46"/>
      <c r="AC18" s="47"/>
      <c r="AD18" s="41"/>
      <c r="AE18" s="48"/>
    </row>
    <row r="19" spans="1:31" ht="27.75" customHeight="1">
      <c r="A19" s="63" t="s">
        <v>47</v>
      </c>
      <c r="B19" s="63"/>
      <c r="C19" s="63"/>
      <c r="D19" s="64">
        <v>55.461</v>
      </c>
      <c r="E19" s="65" t="s">
        <v>48</v>
      </c>
      <c r="F19" s="66">
        <v>43914</v>
      </c>
      <c r="G19" s="67" t="s">
        <v>28</v>
      </c>
      <c r="H19" s="25"/>
      <c r="I19" s="26" t="s">
        <v>29</v>
      </c>
      <c r="J19" s="27"/>
      <c r="K19" s="25"/>
      <c r="L19" s="26" t="s">
        <v>30</v>
      </c>
      <c r="M19" s="27"/>
      <c r="N19" s="25"/>
      <c r="O19" s="26" t="s">
        <v>31</v>
      </c>
      <c r="P19" s="27"/>
      <c r="Q19" s="25"/>
      <c r="R19" s="26" t="s">
        <v>32</v>
      </c>
      <c r="S19" s="27"/>
      <c r="T19" s="28"/>
      <c r="U19" s="26" t="s">
        <v>33</v>
      </c>
      <c r="V19" s="27"/>
      <c r="W19" s="25"/>
      <c r="X19" s="26" t="s">
        <v>34</v>
      </c>
      <c r="Y19" s="27"/>
      <c r="Z19" s="29"/>
      <c r="AA19" s="30" t="s">
        <v>35</v>
      </c>
      <c r="AB19" s="31"/>
      <c r="AC19" s="32" t="s">
        <v>36</v>
      </c>
      <c r="AD19" s="32"/>
      <c r="AE19" s="32"/>
    </row>
    <row r="20" spans="1:31" ht="27.75" customHeight="1">
      <c r="A20" s="68" t="s">
        <v>37</v>
      </c>
      <c r="B20" s="68"/>
      <c r="C20" s="69"/>
      <c r="D20" s="70"/>
      <c r="E20" s="70"/>
      <c r="F20" s="71">
        <v>43970</v>
      </c>
      <c r="G20" s="67" t="s">
        <v>38</v>
      </c>
      <c r="H20" s="72">
        <v>1.2429999999999999</v>
      </c>
      <c r="I20" s="73" t="s">
        <v>39</v>
      </c>
      <c r="J20" s="74">
        <v>0.083</v>
      </c>
      <c r="K20" s="75">
        <v>3.017</v>
      </c>
      <c r="L20" s="76" t="s">
        <v>39</v>
      </c>
      <c r="M20" s="77">
        <v>0.8641000000000001</v>
      </c>
      <c r="N20" s="72">
        <v>0.161</v>
      </c>
      <c r="O20" s="73" t="s">
        <v>39</v>
      </c>
      <c r="P20" s="74">
        <v>0.028800000000000003</v>
      </c>
      <c r="Q20" s="75">
        <v>1.381</v>
      </c>
      <c r="R20" s="78" t="s">
        <v>39</v>
      </c>
      <c r="S20" s="77">
        <v>0.09954</v>
      </c>
      <c r="T20" s="75">
        <v>8.3492</v>
      </c>
      <c r="U20" s="76" t="s">
        <v>39</v>
      </c>
      <c r="V20" s="77">
        <v>0.9440000000000001</v>
      </c>
      <c r="W20" s="72" t="s">
        <v>49</v>
      </c>
      <c r="X20" s="73"/>
      <c r="Y20" s="74"/>
      <c r="Z20" s="72">
        <v>0.111</v>
      </c>
      <c r="AA20" s="73" t="s">
        <v>39</v>
      </c>
      <c r="AB20" s="74">
        <v>0.030930000000000003</v>
      </c>
      <c r="AC20" s="79"/>
      <c r="AD20" s="79"/>
      <c r="AE20" s="79"/>
    </row>
    <row r="21" spans="1:31" ht="27" customHeight="1">
      <c r="A21" s="80"/>
      <c r="B21" s="68"/>
      <c r="C21" s="68"/>
      <c r="D21" s="68"/>
      <c r="E21" s="68"/>
      <c r="F21" s="71"/>
      <c r="G21" s="67"/>
      <c r="H21" s="81"/>
      <c r="I21" s="76"/>
      <c r="J21" s="82"/>
      <c r="K21" s="81"/>
      <c r="L21" s="76"/>
      <c r="M21" s="82"/>
      <c r="N21" s="81"/>
      <c r="O21" s="76"/>
      <c r="P21" s="82"/>
      <c r="Q21" s="81"/>
      <c r="R21" s="76"/>
      <c r="S21" s="82"/>
      <c r="T21" s="81"/>
      <c r="U21" s="76"/>
      <c r="V21" s="82"/>
      <c r="W21" s="81"/>
      <c r="X21" s="76"/>
      <c r="Y21" s="82"/>
      <c r="Z21" s="81"/>
      <c r="AA21" s="76"/>
      <c r="AB21" s="82"/>
      <c r="AC21" s="83"/>
      <c r="AD21" s="76"/>
      <c r="AE21" s="84"/>
    </row>
    <row r="22" spans="1:31" ht="27.75" customHeight="1">
      <c r="A22" s="68"/>
      <c r="B22" s="68"/>
      <c r="C22" s="85"/>
      <c r="D22" s="68"/>
      <c r="E22" s="68"/>
      <c r="F22" s="86"/>
      <c r="G22" s="87" t="s">
        <v>28</v>
      </c>
      <c r="H22" s="52" t="s">
        <v>40</v>
      </c>
      <c r="I22" s="52"/>
      <c r="J22" s="52"/>
      <c r="K22" s="25"/>
      <c r="L22" s="26" t="s">
        <v>41</v>
      </c>
      <c r="M22" s="27"/>
      <c r="N22" s="53"/>
      <c r="O22" s="26" t="s">
        <v>42</v>
      </c>
      <c r="P22" s="54"/>
      <c r="Q22" s="53"/>
      <c r="R22" s="26" t="s">
        <v>43</v>
      </c>
      <c r="S22" s="54"/>
      <c r="T22" s="28"/>
      <c r="U22" s="26" t="s">
        <v>44</v>
      </c>
      <c r="V22" s="55"/>
      <c r="W22" s="28"/>
      <c r="X22" s="26"/>
      <c r="Y22" s="55"/>
      <c r="Z22" s="28"/>
      <c r="AA22" s="26"/>
      <c r="AB22" s="55"/>
      <c r="AC22" s="25"/>
      <c r="AD22" s="26"/>
      <c r="AE22" s="27"/>
    </row>
    <row r="23" spans="1:31" ht="28.5" customHeight="1">
      <c r="A23" s="68"/>
      <c r="B23" s="68"/>
      <c r="C23" s="85"/>
      <c r="D23" s="68"/>
      <c r="E23" s="68"/>
      <c r="F23" s="86"/>
      <c r="G23" s="67" t="s">
        <v>38</v>
      </c>
      <c r="H23" s="75">
        <v>554.52</v>
      </c>
      <c r="I23" s="76" t="s">
        <v>39</v>
      </c>
      <c r="J23" s="77">
        <v>80.36</v>
      </c>
      <c r="K23" s="75">
        <v>0.7436</v>
      </c>
      <c r="L23" s="78" t="s">
        <v>39</v>
      </c>
      <c r="M23" s="88">
        <v>0.29560000000000003</v>
      </c>
      <c r="N23" s="72">
        <v>0.019785999999999998</v>
      </c>
      <c r="O23" s="76" t="s">
        <v>39</v>
      </c>
      <c r="P23" s="74">
        <v>0.034640000000000004</v>
      </c>
      <c r="Q23" s="75">
        <v>2.215</v>
      </c>
      <c r="R23" s="78" t="s">
        <v>39</v>
      </c>
      <c r="S23" s="77">
        <v>0.17850000000000002</v>
      </c>
      <c r="T23" s="75" t="s">
        <v>50</v>
      </c>
      <c r="U23" s="78"/>
      <c r="V23" s="77"/>
      <c r="W23" s="81"/>
      <c r="X23" s="76"/>
      <c r="Y23" s="82"/>
      <c r="Z23" s="81"/>
      <c r="AA23" s="76"/>
      <c r="AB23" s="82"/>
      <c r="AC23" s="83"/>
      <c r="AD23" s="76"/>
      <c r="AE23" s="84"/>
    </row>
    <row r="24" spans="1:31" ht="29.25" customHeight="1">
      <c r="A24" s="89"/>
      <c r="B24" s="89"/>
      <c r="C24" s="90"/>
      <c r="D24" s="89"/>
      <c r="E24" s="89"/>
      <c r="F24" s="91"/>
      <c r="G24" s="67"/>
      <c r="H24" s="92"/>
      <c r="I24" s="76"/>
      <c r="J24" s="93"/>
      <c r="K24" s="92"/>
      <c r="L24" s="78"/>
      <c r="M24" s="93"/>
      <c r="N24" s="72"/>
      <c r="O24" s="76"/>
      <c r="P24" s="74"/>
      <c r="Q24" s="75"/>
      <c r="R24" s="78"/>
      <c r="S24" s="77"/>
      <c r="T24" s="75"/>
      <c r="U24" s="78"/>
      <c r="V24" s="77"/>
      <c r="W24" s="81"/>
      <c r="X24" s="76"/>
      <c r="Y24" s="82"/>
      <c r="Z24" s="81"/>
      <c r="AA24" s="76"/>
      <c r="AB24" s="82"/>
      <c r="AC24" s="83"/>
      <c r="AD24" s="76"/>
      <c r="AE24" s="84"/>
    </row>
    <row r="25" spans="1:31" ht="42" customHeight="1">
      <c r="A25" s="21" t="s">
        <v>51</v>
      </c>
      <c r="B25" s="21" t="s">
        <v>52</v>
      </c>
      <c r="C25" s="49"/>
      <c r="D25" s="22">
        <f>D13</f>
        <v>171.327</v>
      </c>
      <c r="E25" s="22"/>
      <c r="F25" s="23"/>
      <c r="G25" s="24" t="s">
        <v>28</v>
      </c>
      <c r="H25" s="25"/>
      <c r="I25" s="26" t="s">
        <v>29</v>
      </c>
      <c r="J25" s="27"/>
      <c r="K25" s="25"/>
      <c r="L25" s="26" t="s">
        <v>30</v>
      </c>
      <c r="M25" s="27"/>
      <c r="N25" s="25"/>
      <c r="O25" s="26" t="s">
        <v>31</v>
      </c>
      <c r="P25" s="27"/>
      <c r="Q25" s="25"/>
      <c r="R25" s="26" t="s">
        <v>32</v>
      </c>
      <c r="S25" s="27"/>
      <c r="T25" s="28"/>
      <c r="U25" s="26" t="s">
        <v>33</v>
      </c>
      <c r="V25" s="27"/>
      <c r="W25" s="25"/>
      <c r="X25" s="26" t="s">
        <v>34</v>
      </c>
      <c r="Y25" s="27"/>
      <c r="Z25" s="29"/>
      <c r="AA25" s="30" t="s">
        <v>35</v>
      </c>
      <c r="AB25" s="31"/>
      <c r="AC25" s="32" t="s">
        <v>36</v>
      </c>
      <c r="AD25" s="32"/>
      <c r="AE25" s="32"/>
    </row>
    <row r="26" spans="1:31" ht="27.75" customHeight="1">
      <c r="A26" s="33"/>
      <c r="B26" s="33"/>
      <c r="C26" s="34"/>
      <c r="D26" s="35"/>
      <c r="E26" s="35"/>
      <c r="F26" s="36"/>
      <c r="G26" s="24" t="s">
        <v>38</v>
      </c>
      <c r="H26" s="37">
        <v>1.201</v>
      </c>
      <c r="I26" s="38" t="s">
        <v>39</v>
      </c>
      <c r="J26" s="39">
        <v>0.053430000000000005</v>
      </c>
      <c r="K26" s="40">
        <v>2.575</v>
      </c>
      <c r="L26" s="41" t="s">
        <v>39</v>
      </c>
      <c r="M26" s="42">
        <v>0.40390000000000004</v>
      </c>
      <c r="N26" s="37">
        <v>0.10980000000000001</v>
      </c>
      <c r="O26" s="38" t="s">
        <v>39</v>
      </c>
      <c r="P26" s="39">
        <v>0.015240000000000002</v>
      </c>
      <c r="Q26" s="37">
        <v>1.074</v>
      </c>
      <c r="R26" s="38" t="s">
        <v>39</v>
      </c>
      <c r="S26" s="39">
        <v>0.0584</v>
      </c>
      <c r="T26" s="40">
        <v>4.9686</v>
      </c>
      <c r="U26" s="41" t="s">
        <v>39</v>
      </c>
      <c r="V26" s="42">
        <v>0.45170000000000005</v>
      </c>
      <c r="W26" s="37">
        <v>0.0235</v>
      </c>
      <c r="X26" s="38" t="s">
        <v>39</v>
      </c>
      <c r="Y26" s="39">
        <v>0.021400000000000002</v>
      </c>
      <c r="Z26" s="37">
        <v>0.1177</v>
      </c>
      <c r="AA26" s="38" t="s">
        <v>39</v>
      </c>
      <c r="AB26" s="39">
        <v>0.017650000000000002</v>
      </c>
      <c r="AC26" s="43"/>
      <c r="AD26" s="43"/>
      <c r="AE26" s="43"/>
    </row>
    <row r="27" spans="1:31" ht="33" customHeight="1">
      <c r="A27" s="33" t="s">
        <v>37</v>
      </c>
      <c r="B27" s="33"/>
      <c r="C27" s="33"/>
      <c r="D27" s="33"/>
      <c r="E27" s="33"/>
      <c r="F27" s="36"/>
      <c r="G27" s="24"/>
      <c r="H27" s="45"/>
      <c r="I27" s="41"/>
      <c r="J27" s="46"/>
      <c r="K27" s="45"/>
      <c r="L27" s="41"/>
      <c r="M27" s="46"/>
      <c r="N27" s="45"/>
      <c r="O27" s="41"/>
      <c r="P27" s="46"/>
      <c r="Q27" s="45"/>
      <c r="R27" s="41"/>
      <c r="S27" s="46"/>
      <c r="T27" s="45"/>
      <c r="U27" s="41"/>
      <c r="V27" s="46"/>
      <c r="W27" s="45"/>
      <c r="X27" s="41"/>
      <c r="Y27" s="46"/>
      <c r="Z27" s="45"/>
      <c r="AA27" s="41"/>
      <c r="AB27" s="46"/>
      <c r="AC27" s="47"/>
      <c r="AD27" s="41"/>
      <c r="AE27" s="48"/>
    </row>
    <row r="28" spans="1:31" ht="33.75" customHeight="1">
      <c r="A28" s="33"/>
      <c r="B28" s="33"/>
      <c r="C28" s="49"/>
      <c r="D28" s="33"/>
      <c r="E28" s="33"/>
      <c r="F28" s="50"/>
      <c r="G28" s="51" t="s">
        <v>28</v>
      </c>
      <c r="H28" s="52" t="s">
        <v>40</v>
      </c>
      <c r="I28" s="52"/>
      <c r="J28" s="52"/>
      <c r="K28" s="25"/>
      <c r="L28" s="26" t="s">
        <v>41</v>
      </c>
      <c r="M28" s="27"/>
      <c r="N28" s="53"/>
      <c r="O28" s="26" t="s">
        <v>42</v>
      </c>
      <c r="P28" s="54"/>
      <c r="Q28" s="53"/>
      <c r="R28" s="26" t="s">
        <v>43</v>
      </c>
      <c r="S28" s="54"/>
      <c r="T28" s="28"/>
      <c r="U28" s="26" t="s">
        <v>44</v>
      </c>
      <c r="V28" s="55"/>
      <c r="W28" s="28"/>
      <c r="X28" s="26"/>
      <c r="Y28" s="55"/>
      <c r="Z28" s="28"/>
      <c r="AA28" s="26"/>
      <c r="AB28" s="55"/>
      <c r="AC28" s="25"/>
      <c r="AD28" s="26"/>
      <c r="AE28" s="27"/>
    </row>
    <row r="29" spans="1:31" ht="33.75" customHeight="1">
      <c r="A29" s="33"/>
      <c r="B29" s="33"/>
      <c r="C29" s="49"/>
      <c r="D29" s="33"/>
      <c r="E29" s="33"/>
      <c r="F29" s="50"/>
      <c r="G29" s="24" t="s">
        <v>38</v>
      </c>
      <c r="H29" s="40">
        <v>289.25</v>
      </c>
      <c r="I29" s="41" t="s">
        <v>39</v>
      </c>
      <c r="J29" s="42">
        <v>31.53</v>
      </c>
      <c r="K29" s="37" t="s">
        <v>45</v>
      </c>
      <c r="L29" s="38"/>
      <c r="M29" s="56"/>
      <c r="N29" s="37">
        <v>0.0235</v>
      </c>
      <c r="O29" s="41" t="s">
        <v>39</v>
      </c>
      <c r="P29" s="39">
        <v>0.021</v>
      </c>
      <c r="Q29" s="37">
        <v>1.305</v>
      </c>
      <c r="R29" s="38" t="s">
        <v>39</v>
      </c>
      <c r="S29" s="39">
        <v>0.09911</v>
      </c>
      <c r="T29" s="40" t="s">
        <v>46</v>
      </c>
      <c r="U29" s="57"/>
      <c r="V29" s="42"/>
      <c r="W29" s="45"/>
      <c r="X29" s="41"/>
      <c r="Y29" s="46"/>
      <c r="Z29" s="45"/>
      <c r="AA29" s="41"/>
      <c r="AB29" s="46"/>
      <c r="AC29" s="47"/>
      <c r="AD29" s="41"/>
      <c r="AE29" s="48"/>
    </row>
    <row r="30" spans="1:31" ht="33.75" customHeight="1">
      <c r="A30" s="58"/>
      <c r="B30" s="58"/>
      <c r="C30" s="59"/>
      <c r="D30" s="58"/>
      <c r="E30" s="58"/>
      <c r="F30" s="60"/>
      <c r="G30" s="24"/>
      <c r="H30" s="61"/>
      <c r="I30" s="41"/>
      <c r="J30" s="62"/>
      <c r="K30" s="61"/>
      <c r="L30" s="57"/>
      <c r="M30" s="62"/>
      <c r="N30" s="37"/>
      <c r="O30" s="41"/>
      <c r="P30" s="39"/>
      <c r="Q30" s="40"/>
      <c r="R30" s="57"/>
      <c r="S30" s="42"/>
      <c r="T30" s="40"/>
      <c r="U30" s="57"/>
      <c r="V30" s="42"/>
      <c r="W30" s="45"/>
      <c r="X30" s="41"/>
      <c r="Y30" s="46"/>
      <c r="Z30" s="45"/>
      <c r="AA30" s="41"/>
      <c r="AB30" s="46"/>
      <c r="AC30" s="47"/>
      <c r="AD30" s="41"/>
      <c r="AE30" s="48"/>
    </row>
    <row r="31" spans="1:31" ht="41.25" customHeight="1">
      <c r="A31" s="12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256" ht="27" customHeight="1">
      <c r="A32" s="94" t="s">
        <v>54</v>
      </c>
      <c r="B32" s="94"/>
      <c r="C32" s="95"/>
      <c r="D32" s="95"/>
      <c r="E32" s="96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7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31" ht="37.5" customHeight="1">
      <c r="A33" s="14" t="s">
        <v>21</v>
      </c>
      <c r="B33" s="14"/>
      <c r="C33" s="14" t="s">
        <v>23</v>
      </c>
      <c r="D33" s="14" t="s">
        <v>24</v>
      </c>
      <c r="E33" s="14" t="s">
        <v>25</v>
      </c>
      <c r="F33" s="15" t="s">
        <v>26</v>
      </c>
      <c r="G33" s="14"/>
      <c r="H33" s="17"/>
      <c r="I33" s="18"/>
      <c r="J33" s="19"/>
      <c r="K33" s="17"/>
      <c r="L33" s="18"/>
      <c r="M33" s="19"/>
      <c r="N33" s="17"/>
      <c r="O33" s="18"/>
      <c r="P33" s="19"/>
      <c r="Q33" s="17"/>
      <c r="R33" s="18"/>
      <c r="S33" s="19"/>
      <c r="T33" s="20"/>
      <c r="U33" s="18"/>
      <c r="V33" s="19"/>
      <c r="W33" s="17"/>
      <c r="X33" s="18"/>
      <c r="Y33" s="19"/>
      <c r="Z33" s="17"/>
      <c r="AA33" s="18"/>
      <c r="AB33" s="19"/>
      <c r="AC33" s="14"/>
      <c r="AD33" s="14"/>
      <c r="AE33" s="14"/>
    </row>
    <row r="34" spans="1:256" ht="42" customHeight="1">
      <c r="A34" s="98" t="s">
        <v>55</v>
      </c>
      <c r="B34" s="21" t="s">
        <v>56</v>
      </c>
      <c r="C34" s="49" t="s">
        <v>57</v>
      </c>
      <c r="D34" s="22">
        <v>21.721</v>
      </c>
      <c r="E34" s="99">
        <v>200630</v>
      </c>
      <c r="F34" s="23">
        <v>44012</v>
      </c>
      <c r="G34" s="24" t="s">
        <v>28</v>
      </c>
      <c r="H34" s="25"/>
      <c r="I34" s="26" t="s">
        <v>29</v>
      </c>
      <c r="J34" s="27"/>
      <c r="K34" s="25"/>
      <c r="L34" s="26" t="s">
        <v>30</v>
      </c>
      <c r="M34" s="27"/>
      <c r="N34" s="25"/>
      <c r="O34" s="26" t="s">
        <v>31</v>
      </c>
      <c r="P34" s="27"/>
      <c r="Q34" s="25"/>
      <c r="R34" s="26" t="s">
        <v>32</v>
      </c>
      <c r="S34" s="27"/>
      <c r="T34" s="28"/>
      <c r="U34" s="26" t="s">
        <v>33</v>
      </c>
      <c r="V34" s="27"/>
      <c r="W34" s="25"/>
      <c r="X34" s="26" t="s">
        <v>34</v>
      </c>
      <c r="Y34" s="27"/>
      <c r="Z34" s="25"/>
      <c r="AA34" s="26" t="s">
        <v>35</v>
      </c>
      <c r="AB34" s="27"/>
      <c r="AC34" s="32" t="s">
        <v>36</v>
      </c>
      <c r="AD34" s="32"/>
      <c r="AE34" s="32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9.75" customHeight="1">
      <c r="A35" s="33" t="s">
        <v>58</v>
      </c>
      <c r="B35" s="33" t="s">
        <v>59</v>
      </c>
      <c r="C35" s="34"/>
      <c r="D35" s="35"/>
      <c r="E35" s="35"/>
      <c r="F35" s="36">
        <v>44034</v>
      </c>
      <c r="G35" s="24" t="s">
        <v>60</v>
      </c>
      <c r="H35" s="40" t="s">
        <v>61</v>
      </c>
      <c r="I35" s="41"/>
      <c r="J35" s="42"/>
      <c r="K35" s="40" t="s">
        <v>62</v>
      </c>
      <c r="L35" s="41"/>
      <c r="M35" s="42"/>
      <c r="N35" s="37">
        <v>0.1165</v>
      </c>
      <c r="O35" s="38" t="s">
        <v>39</v>
      </c>
      <c r="P35" s="39">
        <v>0.08019</v>
      </c>
      <c r="Q35" s="40" t="s">
        <v>63</v>
      </c>
      <c r="R35" s="41"/>
      <c r="S35" s="42"/>
      <c r="T35" s="40" t="s">
        <v>64</v>
      </c>
      <c r="U35" s="41"/>
      <c r="V35" s="42"/>
      <c r="W35" s="37">
        <v>0.086</v>
      </c>
      <c r="X35" s="38" t="s">
        <v>39</v>
      </c>
      <c r="Y35" s="39">
        <v>0.08735</v>
      </c>
      <c r="Z35" s="37">
        <v>0.1027</v>
      </c>
      <c r="AA35" s="38" t="s">
        <v>39</v>
      </c>
      <c r="AB35" s="39">
        <v>0.06963</v>
      </c>
      <c r="AC35" s="43"/>
      <c r="AD35" s="43"/>
      <c r="AE35" s="43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3" customHeight="1">
      <c r="A36" s="33"/>
      <c r="B36" s="33" t="s">
        <v>65</v>
      </c>
      <c r="C36" s="33"/>
      <c r="D36" s="33"/>
      <c r="E36" s="33"/>
      <c r="F36" s="36"/>
      <c r="G36" s="24" t="s">
        <v>66</v>
      </c>
      <c r="H36" s="100">
        <f>"&lt;"&amp;ROUND(RIGHT(H35,LEN(H35)-1)*81/1,2)&amp;" ppt"</f>
        <v>0</v>
      </c>
      <c r="I36" s="41"/>
      <c r="J36" s="101"/>
      <c r="K36" s="100">
        <f>"&lt;"&amp;ROUND(RIGHT(K35,LEN(K35)-1)*81/1,2)&amp;" ppt"</f>
        <v>0</v>
      </c>
      <c r="L36" s="41"/>
      <c r="M36" s="46"/>
      <c r="N36" s="100">
        <f>ROUND(N35*1760/1,2)&amp;" ppt"</f>
        <v>0</v>
      </c>
      <c r="O36" s="41" t="s">
        <v>39</v>
      </c>
      <c r="P36" s="101">
        <f>ROUND(P35*1760/1,2)&amp;" ppt"</f>
        <v>0</v>
      </c>
      <c r="Q36" s="100">
        <f>"&lt;"&amp;ROUND(RIGHT(Q35,LEN(Q35)-1)*246/1,2)&amp;" ppt"</f>
        <v>0</v>
      </c>
      <c r="R36" s="41"/>
      <c r="S36" s="46"/>
      <c r="T36" s="100">
        <f>"&lt;"&amp;ROUND(RIGHT(T35,LEN(T35)-1)*32300/1000,2)&amp;" ppb"</f>
        <v>0</v>
      </c>
      <c r="U36" s="41"/>
      <c r="V36" s="101"/>
      <c r="W36" s="45"/>
      <c r="X36" s="41"/>
      <c r="Y36" s="46"/>
      <c r="Z36" s="45"/>
      <c r="AA36" s="41"/>
      <c r="AB36" s="46"/>
      <c r="AC36" s="47"/>
      <c r="AD36" s="41"/>
      <c r="AE36" s="48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3.75" customHeight="1">
      <c r="A37" s="33"/>
      <c r="B37" s="33"/>
      <c r="C37" s="49"/>
      <c r="D37" s="33"/>
      <c r="E37" s="33"/>
      <c r="F37" s="36"/>
      <c r="G37" s="24" t="s">
        <v>28</v>
      </c>
      <c r="H37" s="52" t="s">
        <v>40</v>
      </c>
      <c r="I37" s="52"/>
      <c r="J37" s="52"/>
      <c r="K37" s="25"/>
      <c r="L37" s="26" t="s">
        <v>41</v>
      </c>
      <c r="M37" s="27"/>
      <c r="N37" s="53"/>
      <c r="O37" s="26" t="s">
        <v>42</v>
      </c>
      <c r="P37" s="54"/>
      <c r="Q37" s="53"/>
      <c r="R37" s="26" t="s">
        <v>43</v>
      </c>
      <c r="S37" s="54"/>
      <c r="T37" s="52"/>
      <c r="U37" s="52"/>
      <c r="V37" s="52"/>
      <c r="W37" s="28"/>
      <c r="X37" s="26"/>
      <c r="Y37" s="55"/>
      <c r="Z37" s="28"/>
      <c r="AA37" s="26"/>
      <c r="AB37" s="55"/>
      <c r="AC37" s="25"/>
      <c r="AD37" s="26"/>
      <c r="AE37" s="2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3.75" customHeight="1">
      <c r="A38" s="33"/>
      <c r="B38" s="33"/>
      <c r="C38" s="49"/>
      <c r="D38" s="33"/>
      <c r="E38" s="33"/>
      <c r="F38" s="36"/>
      <c r="G38" s="24" t="s">
        <v>60</v>
      </c>
      <c r="H38" s="102" t="s">
        <v>67</v>
      </c>
      <c r="I38" s="103"/>
      <c r="J38" s="104"/>
      <c r="K38" s="40">
        <v>0.259</v>
      </c>
      <c r="L38" s="57" t="s">
        <v>39</v>
      </c>
      <c r="M38" s="42">
        <v>0.817</v>
      </c>
      <c r="N38" s="37">
        <v>0.077</v>
      </c>
      <c r="O38" s="41" t="s">
        <v>39</v>
      </c>
      <c r="P38" s="39">
        <v>0.0728</v>
      </c>
      <c r="Q38" s="40">
        <v>0.7622</v>
      </c>
      <c r="R38" s="57" t="s">
        <v>39</v>
      </c>
      <c r="S38" s="42">
        <v>0.3607</v>
      </c>
      <c r="T38" s="105"/>
      <c r="U38" s="106"/>
      <c r="V38" s="107"/>
      <c r="W38" s="45"/>
      <c r="X38" s="41"/>
      <c r="Y38" s="46"/>
      <c r="Z38" s="45"/>
      <c r="AA38" s="41"/>
      <c r="AB38" s="46"/>
      <c r="AC38" s="47"/>
      <c r="AD38" s="41"/>
      <c r="AE38" s="4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3.75" customHeight="1">
      <c r="A39" s="58"/>
      <c r="B39" s="58"/>
      <c r="C39" s="59"/>
      <c r="D39" s="58"/>
      <c r="E39" s="58"/>
      <c r="F39" s="60"/>
      <c r="G39" s="24" t="s">
        <v>66</v>
      </c>
      <c r="H39" s="100">
        <f>"&lt;"&amp;ROUND(RIGHT(H38,LEN(H38)-1)*81/1000,2)&amp;" ppb"</f>
        <v>0</v>
      </c>
      <c r="I39" s="41"/>
      <c r="J39" s="101"/>
      <c r="K39" s="61"/>
      <c r="L39" s="57"/>
      <c r="M39" s="62"/>
      <c r="N39" s="37"/>
      <c r="O39" s="41"/>
      <c r="P39" s="39"/>
      <c r="Q39" s="100">
        <f>ROUND(Q38*246/1,2)&amp;" ppt"</f>
        <v>0</v>
      </c>
      <c r="R39" s="41" t="s">
        <v>39</v>
      </c>
      <c r="S39" s="101">
        <f>ROUND(S38*246/1,2)&amp;" ppt"</f>
        <v>0</v>
      </c>
      <c r="T39" s="40"/>
      <c r="U39" s="57"/>
      <c r="V39" s="42"/>
      <c r="W39" s="45"/>
      <c r="X39" s="41"/>
      <c r="Y39" s="46"/>
      <c r="Z39" s="45"/>
      <c r="AA39" s="41"/>
      <c r="AB39" s="46"/>
      <c r="AC39" s="47"/>
      <c r="AD39" s="41"/>
      <c r="AE39" s="48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31" ht="42" customHeight="1">
      <c r="A40" s="108" t="s">
        <v>68</v>
      </c>
      <c r="B40" s="63" t="s">
        <v>69</v>
      </c>
      <c r="C40" s="85" t="s">
        <v>70</v>
      </c>
      <c r="D40" s="64">
        <v>13.513</v>
      </c>
      <c r="E40" s="65" t="s">
        <v>71</v>
      </c>
      <c r="F40" s="66">
        <v>44054</v>
      </c>
      <c r="G40" s="67" t="s">
        <v>28</v>
      </c>
      <c r="H40" s="25"/>
      <c r="I40" s="26" t="s">
        <v>29</v>
      </c>
      <c r="J40" s="27"/>
      <c r="K40" s="25"/>
      <c r="L40" s="26" t="s">
        <v>30</v>
      </c>
      <c r="M40" s="27"/>
      <c r="N40" s="25"/>
      <c r="O40" s="26" t="s">
        <v>31</v>
      </c>
      <c r="P40" s="27"/>
      <c r="Q40" s="25"/>
      <c r="R40" s="26" t="s">
        <v>32</v>
      </c>
      <c r="S40" s="27"/>
      <c r="T40" s="28"/>
      <c r="U40" s="26" t="s">
        <v>33</v>
      </c>
      <c r="V40" s="27"/>
      <c r="W40" s="25"/>
      <c r="X40" s="26" t="s">
        <v>34</v>
      </c>
      <c r="Y40" s="27"/>
      <c r="Z40" s="25"/>
      <c r="AA40" s="26" t="s">
        <v>35</v>
      </c>
      <c r="AB40" s="27"/>
      <c r="AC40" s="32" t="s">
        <v>36</v>
      </c>
      <c r="AD40" s="32"/>
      <c r="AE40" s="32"/>
    </row>
    <row r="41" spans="1:31" ht="36.75" customHeight="1">
      <c r="A41" s="68" t="s">
        <v>72</v>
      </c>
      <c r="B41" s="68" t="s">
        <v>73</v>
      </c>
      <c r="C41" s="69"/>
      <c r="D41" s="70"/>
      <c r="E41" s="70"/>
      <c r="F41" s="71">
        <v>44068</v>
      </c>
      <c r="G41" s="67" t="s">
        <v>60</v>
      </c>
      <c r="H41" s="75">
        <v>1.035</v>
      </c>
      <c r="I41" s="76" t="s">
        <v>39</v>
      </c>
      <c r="J41" s="77">
        <v>0.3004</v>
      </c>
      <c r="K41" s="75">
        <v>20.47</v>
      </c>
      <c r="L41" s="76" t="s">
        <v>39</v>
      </c>
      <c r="M41" s="77">
        <v>6.919</v>
      </c>
      <c r="N41" s="75">
        <v>0.2957</v>
      </c>
      <c r="O41" s="76" t="s">
        <v>39</v>
      </c>
      <c r="P41" s="77">
        <v>0.127</v>
      </c>
      <c r="Q41" s="75" t="s">
        <v>74</v>
      </c>
      <c r="R41" s="76"/>
      <c r="S41" s="77"/>
      <c r="T41" s="75">
        <v>3.0261</v>
      </c>
      <c r="U41" s="76" t="s">
        <v>39</v>
      </c>
      <c r="V41" s="77">
        <v>2.265</v>
      </c>
      <c r="W41" s="72" t="s">
        <v>75</v>
      </c>
      <c r="X41" s="73"/>
      <c r="Y41" s="74"/>
      <c r="Z41" s="75" t="s">
        <v>76</v>
      </c>
      <c r="AA41" s="78"/>
      <c r="AB41" s="77"/>
      <c r="AC41" s="79"/>
      <c r="AD41" s="79"/>
      <c r="AE41" s="79"/>
    </row>
    <row r="42" spans="1:31" ht="41.25" customHeight="1">
      <c r="A42" s="68" t="s">
        <v>77</v>
      </c>
      <c r="B42" s="68"/>
      <c r="C42" s="68"/>
      <c r="D42" s="68"/>
      <c r="E42" s="68"/>
      <c r="F42" s="71"/>
      <c r="G42" s="67" t="s">
        <v>66</v>
      </c>
      <c r="H42" s="109">
        <f>ROUND(H41*81/1,2)&amp;" ppt"</f>
        <v>0</v>
      </c>
      <c r="I42" s="76" t="s">
        <v>39</v>
      </c>
      <c r="J42" s="110">
        <f>ROUND(J41*81/1,2)&amp;" ppt"</f>
        <v>0</v>
      </c>
      <c r="K42" s="109">
        <f>ROUND(K41*81/1,2)&amp;" ppt"</f>
        <v>0</v>
      </c>
      <c r="L42" s="76" t="s">
        <v>39</v>
      </c>
      <c r="M42" s="110">
        <f>ROUND(M41*81/1,2)&amp;" ppt"</f>
        <v>0</v>
      </c>
      <c r="N42" s="109">
        <f>ROUND(N41*1760/1,2)&amp;" ppt"</f>
        <v>0</v>
      </c>
      <c r="O42" s="76" t="s">
        <v>39</v>
      </c>
      <c r="P42" s="110">
        <f>ROUND(P41*1760/1,2)&amp;" ppt"</f>
        <v>0</v>
      </c>
      <c r="Q42" s="109">
        <f>"&lt;"&amp;ROUND(RIGHT(Q41,LEN(Q41)-1)*246/1,2)&amp;" ppt"</f>
        <v>0</v>
      </c>
      <c r="R42" s="76"/>
      <c r="S42" s="110"/>
      <c r="T42" s="109">
        <f>ROUND(T41*32300/1000,2)&amp;" ppb"</f>
        <v>0</v>
      </c>
      <c r="U42" s="76" t="s">
        <v>39</v>
      </c>
      <c r="V42" s="110">
        <f>ROUND(V41*32300/1000,2)&amp;" ppb"</f>
        <v>0</v>
      </c>
      <c r="W42" s="81"/>
      <c r="X42" s="76"/>
      <c r="Y42" s="82"/>
      <c r="Z42" s="81"/>
      <c r="AA42" s="76"/>
      <c r="AB42" s="82"/>
      <c r="AC42" s="83"/>
      <c r="AD42" s="76"/>
      <c r="AE42" s="84"/>
    </row>
    <row r="43" spans="1:31" ht="33.75" customHeight="1">
      <c r="A43" s="68"/>
      <c r="B43" s="68"/>
      <c r="C43" s="85"/>
      <c r="D43" s="68"/>
      <c r="E43" s="68"/>
      <c r="F43" s="71"/>
      <c r="G43" s="67" t="s">
        <v>28</v>
      </c>
      <c r="H43" s="52" t="s">
        <v>40</v>
      </c>
      <c r="I43" s="52"/>
      <c r="J43" s="52"/>
      <c r="K43" s="25"/>
      <c r="L43" s="26" t="s">
        <v>41</v>
      </c>
      <c r="M43" s="27"/>
      <c r="N43" s="53"/>
      <c r="O43" s="26" t="s">
        <v>42</v>
      </c>
      <c r="P43" s="54"/>
      <c r="Q43" s="53"/>
      <c r="R43" s="26" t="s">
        <v>43</v>
      </c>
      <c r="S43" s="54"/>
      <c r="T43" s="52"/>
      <c r="U43" s="52"/>
      <c r="V43" s="52"/>
      <c r="W43" s="28"/>
      <c r="X43" s="26"/>
      <c r="Y43" s="55"/>
      <c r="Z43" s="28"/>
      <c r="AA43" s="26"/>
      <c r="AB43" s="55"/>
      <c r="AC43" s="25"/>
      <c r="AD43" s="26"/>
      <c r="AE43" s="27"/>
    </row>
    <row r="44" spans="1:31" ht="33.75" customHeight="1">
      <c r="A44" s="68"/>
      <c r="B44" s="68"/>
      <c r="C44" s="85"/>
      <c r="D44" s="68"/>
      <c r="E44" s="68"/>
      <c r="F44" s="71"/>
      <c r="G44" s="67" t="s">
        <v>60</v>
      </c>
      <c r="H44" s="111" t="s">
        <v>78</v>
      </c>
      <c r="I44" s="112"/>
      <c r="J44" s="113"/>
      <c r="K44" s="92">
        <v>3.9086</v>
      </c>
      <c r="L44" s="78" t="s">
        <v>39</v>
      </c>
      <c r="M44" s="93">
        <v>1.326</v>
      </c>
      <c r="N44" s="75">
        <v>0.0796</v>
      </c>
      <c r="O44" s="78" t="s">
        <v>39</v>
      </c>
      <c r="P44" s="77">
        <v>0.1132</v>
      </c>
      <c r="Q44" s="75">
        <v>0.4988</v>
      </c>
      <c r="R44" s="78" t="s">
        <v>39</v>
      </c>
      <c r="S44" s="77">
        <v>0.5127</v>
      </c>
      <c r="T44" s="111"/>
      <c r="U44" s="112"/>
      <c r="V44" s="114"/>
      <c r="W44" s="81"/>
      <c r="X44" s="76"/>
      <c r="Y44" s="82"/>
      <c r="Z44" s="81"/>
      <c r="AA44" s="76"/>
      <c r="AB44" s="82"/>
      <c r="AC44" s="83"/>
      <c r="AD44" s="76"/>
      <c r="AE44" s="84"/>
    </row>
    <row r="45" spans="1:31" ht="33.75" customHeight="1">
      <c r="A45" s="89"/>
      <c r="B45" s="89"/>
      <c r="C45" s="90"/>
      <c r="D45" s="89"/>
      <c r="E45" s="89"/>
      <c r="F45" s="91"/>
      <c r="G45" s="67" t="s">
        <v>66</v>
      </c>
      <c r="H45" s="109">
        <f>"&lt;"&amp;ROUND(RIGHT(H44,LEN(H44)-1)*81/1000,2)&amp;" ppb"</f>
        <v>0</v>
      </c>
      <c r="I45" s="76"/>
      <c r="J45" s="110"/>
      <c r="K45" s="92"/>
      <c r="L45" s="78"/>
      <c r="M45" s="93"/>
      <c r="N45" s="72"/>
      <c r="O45" s="76"/>
      <c r="P45" s="74"/>
      <c r="Q45" s="109">
        <f>ROUND(Q44*246/1,2)&amp;" ppt"</f>
        <v>0</v>
      </c>
      <c r="R45" s="76" t="s">
        <v>39</v>
      </c>
      <c r="S45" s="110">
        <f>ROUND(S44*246/1,2)&amp;" ppt"</f>
        <v>0</v>
      </c>
      <c r="T45" s="75"/>
      <c r="U45" s="78"/>
      <c r="V45" s="77"/>
      <c r="W45" s="81"/>
      <c r="X45" s="76"/>
      <c r="Y45" s="82"/>
      <c r="Z45" s="81"/>
      <c r="AA45" s="76"/>
      <c r="AB45" s="82"/>
      <c r="AC45" s="83"/>
      <c r="AD45" s="76"/>
      <c r="AE45" s="84"/>
    </row>
    <row r="46" spans="1:256" ht="42" customHeight="1">
      <c r="A46" s="98" t="s">
        <v>79</v>
      </c>
      <c r="B46" s="21" t="s">
        <v>80</v>
      </c>
      <c r="C46" s="49" t="s">
        <v>81</v>
      </c>
      <c r="D46" s="22">
        <v>15.658</v>
      </c>
      <c r="E46" s="99">
        <v>200825</v>
      </c>
      <c r="F46" s="23">
        <v>44068</v>
      </c>
      <c r="G46" s="24" t="s">
        <v>28</v>
      </c>
      <c r="H46" s="25"/>
      <c r="I46" s="26" t="s">
        <v>29</v>
      </c>
      <c r="J46" s="27"/>
      <c r="K46" s="25"/>
      <c r="L46" s="26" t="s">
        <v>30</v>
      </c>
      <c r="M46" s="27"/>
      <c r="N46" s="25"/>
      <c r="O46" s="26" t="s">
        <v>31</v>
      </c>
      <c r="P46" s="27"/>
      <c r="Q46" s="25"/>
      <c r="R46" s="26" t="s">
        <v>32</v>
      </c>
      <c r="S46" s="27"/>
      <c r="T46" s="28"/>
      <c r="U46" s="26" t="s">
        <v>33</v>
      </c>
      <c r="V46" s="27"/>
      <c r="W46" s="25"/>
      <c r="X46" s="26" t="s">
        <v>34</v>
      </c>
      <c r="Y46" s="27"/>
      <c r="Z46" s="25"/>
      <c r="AA46" s="26" t="s">
        <v>35</v>
      </c>
      <c r="AB46" s="27"/>
      <c r="AC46" s="32" t="s">
        <v>36</v>
      </c>
      <c r="AD46" s="32"/>
      <c r="AE46" s="32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7.75" customHeight="1">
      <c r="A47" s="33" t="s">
        <v>82</v>
      </c>
      <c r="B47" s="33" t="s">
        <v>83</v>
      </c>
      <c r="C47" s="34"/>
      <c r="D47" s="35"/>
      <c r="E47" s="35"/>
      <c r="F47" s="36">
        <v>40431</v>
      </c>
      <c r="G47" s="24" t="s">
        <v>60</v>
      </c>
      <c r="H47" s="40">
        <v>0.9738</v>
      </c>
      <c r="I47" s="41" t="s">
        <v>39</v>
      </c>
      <c r="J47" s="42">
        <v>1.065</v>
      </c>
      <c r="K47" s="40">
        <v>343</v>
      </c>
      <c r="L47" s="41" t="s">
        <v>39</v>
      </c>
      <c r="M47" s="42">
        <v>48.15</v>
      </c>
      <c r="N47" s="40">
        <v>5.377</v>
      </c>
      <c r="O47" s="41" t="s">
        <v>39</v>
      </c>
      <c r="P47" s="42">
        <v>0.6349</v>
      </c>
      <c r="Q47" s="40">
        <v>9.986</v>
      </c>
      <c r="R47" s="41" t="s">
        <v>39</v>
      </c>
      <c r="S47" s="42">
        <v>1.525</v>
      </c>
      <c r="T47" s="40">
        <v>149</v>
      </c>
      <c r="U47" s="41" t="s">
        <v>39</v>
      </c>
      <c r="V47" s="42">
        <v>17.32</v>
      </c>
      <c r="W47" s="40">
        <v>0.11284</v>
      </c>
      <c r="X47" s="57" t="s">
        <v>39</v>
      </c>
      <c r="Y47" s="42">
        <v>0.4295</v>
      </c>
      <c r="Z47" s="37" t="s">
        <v>84</v>
      </c>
      <c r="AA47" s="38"/>
      <c r="AB47" s="39"/>
      <c r="AC47" s="43"/>
      <c r="AD47" s="43"/>
      <c r="AE47" s="43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3" customHeight="1">
      <c r="A48" s="33"/>
      <c r="B48" s="33" t="s">
        <v>85</v>
      </c>
      <c r="C48" s="33"/>
      <c r="D48" s="33"/>
      <c r="E48" s="33"/>
      <c r="F48" s="36"/>
      <c r="G48" s="24" t="s">
        <v>66</v>
      </c>
      <c r="H48" s="100">
        <f>ROUND(H47*81/1,2)&amp;" ppt"</f>
        <v>0</v>
      </c>
      <c r="I48" s="41" t="s">
        <v>39</v>
      </c>
      <c r="J48" s="101">
        <f>ROUND(J47*81/1,2)&amp;" ppt"</f>
        <v>0</v>
      </c>
      <c r="K48" s="100">
        <f>ROUND(K47*81/1000,2)&amp;" ppb"</f>
        <v>0</v>
      </c>
      <c r="L48" s="41" t="s">
        <v>39</v>
      </c>
      <c r="M48" s="101">
        <f>ROUND(M47*81/1000,2)&amp;" ppb"</f>
        <v>0</v>
      </c>
      <c r="N48" s="100">
        <f>ROUND(N47*1760/1000,2)&amp;" ppb"</f>
        <v>0</v>
      </c>
      <c r="O48" s="41" t="s">
        <v>39</v>
      </c>
      <c r="P48" s="101">
        <f>ROUND(P47*1760/1000,2)&amp;" ppb"</f>
        <v>0</v>
      </c>
      <c r="Q48" s="100">
        <f>ROUND(Q47*246/1000,2)&amp;" ppb"</f>
        <v>0</v>
      </c>
      <c r="R48" s="41" t="s">
        <v>39</v>
      </c>
      <c r="S48" s="101">
        <f>ROUND(S47*246/1000,2)&amp;" ppb"</f>
        <v>0</v>
      </c>
      <c r="T48" s="100">
        <f>ROUND(T47*32300/1000000,2)&amp;" ppm"</f>
        <v>0</v>
      </c>
      <c r="U48" s="41" t="s">
        <v>39</v>
      </c>
      <c r="V48" s="101">
        <f>ROUND(V47*32300/10000000,2)&amp;" ppm"</f>
        <v>0</v>
      </c>
      <c r="W48" s="45"/>
      <c r="X48" s="41"/>
      <c r="Y48" s="46"/>
      <c r="Z48" s="45"/>
      <c r="AA48" s="41"/>
      <c r="AB48" s="46"/>
      <c r="AC48" s="47"/>
      <c r="AD48" s="41"/>
      <c r="AE48" s="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3.75" customHeight="1">
      <c r="A49" s="33"/>
      <c r="B49" s="33"/>
      <c r="C49" s="49"/>
      <c r="D49" s="33"/>
      <c r="E49" s="33"/>
      <c r="F49" s="36"/>
      <c r="G49" s="24" t="s">
        <v>28</v>
      </c>
      <c r="H49" s="52" t="s">
        <v>40</v>
      </c>
      <c r="I49" s="52"/>
      <c r="J49" s="52"/>
      <c r="K49" s="25"/>
      <c r="L49" s="26" t="s">
        <v>41</v>
      </c>
      <c r="M49" s="27"/>
      <c r="N49" s="53"/>
      <c r="O49" s="26" t="s">
        <v>42</v>
      </c>
      <c r="P49" s="54"/>
      <c r="Q49" s="53"/>
      <c r="R49" s="26" t="s">
        <v>43</v>
      </c>
      <c r="S49" s="54"/>
      <c r="T49" s="52"/>
      <c r="U49" s="52"/>
      <c r="V49" s="52"/>
      <c r="W49" s="28"/>
      <c r="X49" s="26"/>
      <c r="Y49" s="55"/>
      <c r="Z49" s="28"/>
      <c r="AA49" s="26"/>
      <c r="AB49" s="55"/>
      <c r="AC49" s="25"/>
      <c r="AD49" s="26"/>
      <c r="AE49" s="27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3.75" customHeight="1">
      <c r="A50" s="33"/>
      <c r="B50" s="33"/>
      <c r="C50" s="49"/>
      <c r="D50" s="33"/>
      <c r="E50" s="33"/>
      <c r="F50" s="36"/>
      <c r="G50" s="24" t="s">
        <v>60</v>
      </c>
      <c r="H50" s="102">
        <v>95161</v>
      </c>
      <c r="I50" s="103" t="s">
        <v>39</v>
      </c>
      <c r="J50" s="104">
        <v>32760</v>
      </c>
      <c r="K50" s="40" t="s">
        <v>86</v>
      </c>
      <c r="L50" s="41"/>
      <c r="M50" s="48"/>
      <c r="N50" s="40">
        <v>0.07858</v>
      </c>
      <c r="O50" s="57" t="s">
        <v>39</v>
      </c>
      <c r="P50" s="42">
        <v>0.4024</v>
      </c>
      <c r="Q50" s="40">
        <v>6.992</v>
      </c>
      <c r="R50" s="57" t="s">
        <v>39</v>
      </c>
      <c r="S50" s="42">
        <v>2.071</v>
      </c>
      <c r="T50" s="105"/>
      <c r="U50" s="106"/>
      <c r="V50" s="107"/>
      <c r="W50" s="45"/>
      <c r="X50" s="41"/>
      <c r="Y50" s="46"/>
      <c r="Z50" s="45"/>
      <c r="AA50" s="41"/>
      <c r="AB50" s="46"/>
      <c r="AC50" s="47"/>
      <c r="AD50" s="41"/>
      <c r="AE50" s="48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3.75" customHeight="1">
      <c r="A51" s="58"/>
      <c r="B51" s="58"/>
      <c r="C51" s="59"/>
      <c r="D51" s="58"/>
      <c r="E51" s="58"/>
      <c r="F51" s="60"/>
      <c r="G51" s="24" t="s">
        <v>66</v>
      </c>
      <c r="H51" s="100">
        <f>ROUND(H50*81/1000000,2)&amp;" ppm"</f>
        <v>0</v>
      </c>
      <c r="I51" s="41" t="s">
        <v>39</v>
      </c>
      <c r="J51" s="101">
        <f>ROUND(J50*81/1000000,2)&amp;" ppm"</f>
        <v>0</v>
      </c>
      <c r="K51" s="61"/>
      <c r="L51" s="57"/>
      <c r="M51" s="62"/>
      <c r="N51" s="37"/>
      <c r="O51" s="41"/>
      <c r="P51" s="39"/>
      <c r="Q51" s="100">
        <f>ROUND(Q50*246/1000,2)&amp;" ppb"</f>
        <v>0</v>
      </c>
      <c r="R51" s="41" t="s">
        <v>39</v>
      </c>
      <c r="S51" s="101">
        <f>ROUND(S50*246/1000,2)&amp;" ppb"</f>
        <v>0</v>
      </c>
      <c r="T51" s="40"/>
      <c r="U51" s="57"/>
      <c r="V51" s="42"/>
      <c r="W51" s="45"/>
      <c r="X51" s="41"/>
      <c r="Y51" s="46"/>
      <c r="Z51" s="45"/>
      <c r="AA51" s="41"/>
      <c r="AB51" s="46"/>
      <c r="AC51" s="47"/>
      <c r="AD51" s="41"/>
      <c r="AE51" s="48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31" ht="42" customHeight="1">
      <c r="A52" s="108" t="s">
        <v>87</v>
      </c>
      <c r="B52" s="63" t="s">
        <v>88</v>
      </c>
      <c r="C52" s="85" t="s">
        <v>89</v>
      </c>
      <c r="D52" s="64">
        <v>10.867</v>
      </c>
      <c r="E52" s="65">
        <v>201023</v>
      </c>
      <c r="F52" s="66">
        <v>44127</v>
      </c>
      <c r="G52" s="67" t="s">
        <v>28</v>
      </c>
      <c r="H52" s="25"/>
      <c r="I52" s="26" t="s">
        <v>29</v>
      </c>
      <c r="J52" s="27"/>
      <c r="K52" s="25"/>
      <c r="L52" s="26" t="s">
        <v>30</v>
      </c>
      <c r="M52" s="27"/>
      <c r="N52" s="25"/>
      <c r="O52" s="26" t="s">
        <v>31</v>
      </c>
      <c r="P52" s="27"/>
      <c r="Q52" s="25"/>
      <c r="R52" s="26" t="s">
        <v>32</v>
      </c>
      <c r="S52" s="27"/>
      <c r="T52" s="28"/>
      <c r="U52" s="26" t="s">
        <v>33</v>
      </c>
      <c r="V52" s="27"/>
      <c r="W52" s="25"/>
      <c r="X52" s="26" t="s">
        <v>34</v>
      </c>
      <c r="Y52" s="27"/>
      <c r="Z52" s="25"/>
      <c r="AA52" s="26" t="s">
        <v>35</v>
      </c>
      <c r="AB52" s="27"/>
      <c r="AC52" s="32" t="s">
        <v>36</v>
      </c>
      <c r="AD52" s="32"/>
      <c r="AE52" s="32"/>
    </row>
    <row r="53" spans="1:31" ht="27.75" customHeight="1">
      <c r="A53" s="68" t="s">
        <v>90</v>
      </c>
      <c r="B53" s="68" t="s">
        <v>91</v>
      </c>
      <c r="C53" s="69"/>
      <c r="D53" s="70"/>
      <c r="E53" s="70"/>
      <c r="F53" s="71">
        <v>44138</v>
      </c>
      <c r="G53" s="67" t="s">
        <v>60</v>
      </c>
      <c r="H53" s="75">
        <v>15970</v>
      </c>
      <c r="I53" s="76" t="s">
        <v>39</v>
      </c>
      <c r="J53" s="77">
        <v>321.7</v>
      </c>
      <c r="K53" s="75">
        <v>27040</v>
      </c>
      <c r="L53" s="76" t="s">
        <v>39</v>
      </c>
      <c r="M53" s="77">
        <v>1853</v>
      </c>
      <c r="N53" s="75">
        <v>805.5</v>
      </c>
      <c r="O53" s="76" t="s">
        <v>39</v>
      </c>
      <c r="P53" s="77">
        <v>25.87</v>
      </c>
      <c r="Q53" s="75">
        <v>25480</v>
      </c>
      <c r="R53" s="76" t="s">
        <v>39</v>
      </c>
      <c r="S53" s="77">
        <v>615.5</v>
      </c>
      <c r="T53" s="75">
        <v>21209</v>
      </c>
      <c r="U53" s="76" t="s">
        <v>39</v>
      </c>
      <c r="V53" s="77">
        <v>1170</v>
      </c>
      <c r="W53" s="72" t="s">
        <v>92</v>
      </c>
      <c r="X53" s="73"/>
      <c r="Y53" s="74"/>
      <c r="Z53" s="75">
        <v>15.44</v>
      </c>
      <c r="AA53" s="78" t="s">
        <v>39</v>
      </c>
      <c r="AB53" s="77">
        <v>16.07</v>
      </c>
      <c r="AC53" s="79"/>
      <c r="AD53" s="79"/>
      <c r="AE53" s="79"/>
    </row>
    <row r="54" spans="1:31" ht="33" customHeight="1">
      <c r="A54" s="68"/>
      <c r="B54" s="68" t="s">
        <v>93</v>
      </c>
      <c r="C54" s="68"/>
      <c r="D54" s="68"/>
      <c r="E54" s="68"/>
      <c r="F54" s="71"/>
      <c r="G54" s="67" t="s">
        <v>66</v>
      </c>
      <c r="H54" s="109">
        <f>ROUND(H53*81/1000,2)&amp;" ppb"</f>
        <v>0</v>
      </c>
      <c r="I54" s="76" t="s">
        <v>39</v>
      </c>
      <c r="J54" s="110">
        <f>ROUND(J53*81/1000,2)&amp;" ppb"</f>
        <v>0</v>
      </c>
      <c r="K54" s="109">
        <f>ROUND(K53*81/1000,2)&amp;" ppb"</f>
        <v>0</v>
      </c>
      <c r="L54" s="76" t="s">
        <v>39</v>
      </c>
      <c r="M54" s="110">
        <f>ROUND(M53*81/1000,2)&amp;" ppb"</f>
        <v>0</v>
      </c>
      <c r="N54" s="109">
        <f>ROUND(N53*1760/1000,2)&amp;" ppb"</f>
        <v>0</v>
      </c>
      <c r="O54" s="76" t="s">
        <v>39</v>
      </c>
      <c r="P54" s="110">
        <f>ROUND(P53*1760/1000,2)&amp;" ppb"</f>
        <v>0</v>
      </c>
      <c r="Q54" s="109">
        <f>ROUND(Q53*246/1000,2)&amp;" ppb"</f>
        <v>0</v>
      </c>
      <c r="R54" s="76" t="s">
        <v>39</v>
      </c>
      <c r="S54" s="110">
        <f>ROUND(S53*246/1000,2)&amp;" ppb"</f>
        <v>0</v>
      </c>
      <c r="T54" s="109">
        <f>ROUND(T53*32300/1000000,2)&amp;" ppm"</f>
        <v>0</v>
      </c>
      <c r="U54" s="76" t="s">
        <v>39</v>
      </c>
      <c r="V54" s="110">
        <f>ROUND(V53*32300/1000000,2)&amp;" ppm"</f>
        <v>0</v>
      </c>
      <c r="W54" s="81"/>
      <c r="X54" s="76"/>
      <c r="Y54" s="82"/>
      <c r="Z54" s="81"/>
      <c r="AA54" s="76"/>
      <c r="AB54" s="82"/>
      <c r="AC54" s="83"/>
      <c r="AD54" s="76"/>
      <c r="AE54" s="84"/>
    </row>
    <row r="55" spans="1:31" ht="33.75" customHeight="1">
      <c r="A55" s="68"/>
      <c r="B55" s="68"/>
      <c r="C55" s="85"/>
      <c r="D55" s="68"/>
      <c r="E55" s="68"/>
      <c r="F55" s="71"/>
      <c r="G55" s="67" t="s">
        <v>28</v>
      </c>
      <c r="H55" s="52" t="s">
        <v>40</v>
      </c>
      <c r="I55" s="52"/>
      <c r="J55" s="52"/>
      <c r="K55" s="25"/>
      <c r="L55" s="26" t="s">
        <v>41</v>
      </c>
      <c r="M55" s="27"/>
      <c r="N55" s="53"/>
      <c r="O55" s="26" t="s">
        <v>42</v>
      </c>
      <c r="P55" s="54"/>
      <c r="Q55" s="53"/>
      <c r="R55" s="26" t="s">
        <v>43</v>
      </c>
      <c r="S55" s="54"/>
      <c r="T55" s="52"/>
      <c r="U55" s="52"/>
      <c r="V55" s="52"/>
      <c r="W55" s="28"/>
      <c r="X55" s="26"/>
      <c r="Y55" s="55"/>
      <c r="Z55" s="28"/>
      <c r="AA55" s="26"/>
      <c r="AB55" s="55"/>
      <c r="AC55" s="25"/>
      <c r="AD55" s="26"/>
      <c r="AE55" s="27"/>
    </row>
    <row r="56" spans="1:31" ht="33.75" customHeight="1">
      <c r="A56" s="68"/>
      <c r="B56" s="68"/>
      <c r="C56" s="85"/>
      <c r="D56" s="68"/>
      <c r="E56" s="68"/>
      <c r="F56" s="71"/>
      <c r="G56" s="67" t="s">
        <v>60</v>
      </c>
      <c r="H56" s="75">
        <v>29981</v>
      </c>
      <c r="I56" s="76" t="s">
        <v>39</v>
      </c>
      <c r="J56" s="77">
        <v>9840</v>
      </c>
      <c r="K56" s="75">
        <v>91.2</v>
      </c>
      <c r="L56" s="78" t="s">
        <v>39</v>
      </c>
      <c r="M56" s="77">
        <v>179.8</v>
      </c>
      <c r="N56" s="75">
        <v>169.69</v>
      </c>
      <c r="O56" s="78" t="s">
        <v>39</v>
      </c>
      <c r="P56" s="77">
        <v>25.76</v>
      </c>
      <c r="Q56" s="75">
        <v>24070</v>
      </c>
      <c r="R56" s="78" t="s">
        <v>39</v>
      </c>
      <c r="S56" s="77">
        <v>588.7</v>
      </c>
      <c r="T56" s="111"/>
      <c r="U56" s="112"/>
      <c r="V56" s="114"/>
      <c r="W56" s="81"/>
      <c r="X56" s="76"/>
      <c r="Y56" s="82"/>
      <c r="Z56" s="81"/>
      <c r="AA56" s="76"/>
      <c r="AB56" s="82"/>
      <c r="AC56" s="83"/>
      <c r="AD56" s="76"/>
      <c r="AE56" s="84"/>
    </row>
    <row r="57" spans="1:31" ht="33.75" customHeight="1">
      <c r="A57" s="89"/>
      <c r="B57" s="89"/>
      <c r="C57" s="90"/>
      <c r="D57" s="89"/>
      <c r="E57" s="89"/>
      <c r="F57" s="91"/>
      <c r="G57" s="67" t="s">
        <v>66</v>
      </c>
      <c r="H57" s="109">
        <f>ROUND(H56*81/1000,2)&amp;" ppb"</f>
        <v>0</v>
      </c>
      <c r="I57" s="76" t="s">
        <v>39</v>
      </c>
      <c r="J57" s="110">
        <f>ROUND(J56*81/1000,2)&amp;" ppb"</f>
        <v>0</v>
      </c>
      <c r="K57" s="92"/>
      <c r="L57" s="78"/>
      <c r="M57" s="93"/>
      <c r="N57" s="72"/>
      <c r="O57" s="76"/>
      <c r="P57" s="74"/>
      <c r="Q57" s="109">
        <f>ROUND(Q56*246/1000,2)&amp;" ppb"</f>
        <v>0</v>
      </c>
      <c r="R57" s="76" t="s">
        <v>39</v>
      </c>
      <c r="S57" s="110">
        <f>ROUND(S56*246/1000,2)&amp;" ppb"</f>
        <v>0</v>
      </c>
      <c r="T57" s="75"/>
      <c r="U57" s="78"/>
      <c r="V57" s="77"/>
      <c r="W57" s="81"/>
      <c r="X57" s="76"/>
      <c r="Y57" s="82"/>
      <c r="Z57" s="81"/>
      <c r="AA57" s="76"/>
      <c r="AB57" s="82"/>
      <c r="AC57" s="83"/>
      <c r="AD57" s="76"/>
      <c r="AE57" s="84"/>
    </row>
    <row r="58" spans="1:31" ht="42" customHeight="1">
      <c r="A58" s="98" t="s">
        <v>94</v>
      </c>
      <c r="B58" s="21" t="s">
        <v>95</v>
      </c>
      <c r="C58" s="49" t="s">
        <v>96</v>
      </c>
      <c r="D58" s="22">
        <v>13.749</v>
      </c>
      <c r="E58" s="99">
        <v>201120</v>
      </c>
      <c r="F58" s="23">
        <v>44155</v>
      </c>
      <c r="G58" s="24" t="s">
        <v>28</v>
      </c>
      <c r="H58" s="25"/>
      <c r="I58" s="26" t="s">
        <v>29</v>
      </c>
      <c r="J58" s="27"/>
      <c r="K58" s="25"/>
      <c r="L58" s="26" t="s">
        <v>30</v>
      </c>
      <c r="M58" s="27"/>
      <c r="N58" s="25"/>
      <c r="O58" s="26" t="s">
        <v>31</v>
      </c>
      <c r="P58" s="27"/>
      <c r="Q58" s="25"/>
      <c r="R58" s="26" t="s">
        <v>32</v>
      </c>
      <c r="S58" s="27"/>
      <c r="T58" s="28"/>
      <c r="U58" s="26" t="s">
        <v>33</v>
      </c>
      <c r="V58" s="27"/>
      <c r="W58" s="25"/>
      <c r="X58" s="26" t="s">
        <v>34</v>
      </c>
      <c r="Y58" s="27"/>
      <c r="Z58" s="25"/>
      <c r="AA58" s="26" t="s">
        <v>35</v>
      </c>
      <c r="AB58" s="27"/>
      <c r="AC58" s="32" t="s">
        <v>36</v>
      </c>
      <c r="AD58" s="32"/>
      <c r="AE58" s="32"/>
    </row>
    <row r="59" spans="1:31" ht="42.75" customHeight="1">
      <c r="A59" s="33" t="s">
        <v>97</v>
      </c>
      <c r="B59" s="33" t="s">
        <v>98</v>
      </c>
      <c r="C59" s="34"/>
      <c r="D59" s="35"/>
      <c r="E59" s="35"/>
      <c r="F59" s="36">
        <v>44169</v>
      </c>
      <c r="G59" s="24" t="s">
        <v>60</v>
      </c>
      <c r="H59" s="40" t="s">
        <v>99</v>
      </c>
      <c r="I59" s="41"/>
      <c r="J59" s="42"/>
      <c r="K59" s="40">
        <v>121.8</v>
      </c>
      <c r="L59" s="41" t="s">
        <v>39</v>
      </c>
      <c r="M59" s="42">
        <v>194.7</v>
      </c>
      <c r="N59" s="40" t="s">
        <v>100</v>
      </c>
      <c r="O59" s="41"/>
      <c r="P59" s="42"/>
      <c r="Q59" s="40">
        <v>10.56</v>
      </c>
      <c r="R59" s="41" t="s">
        <v>39</v>
      </c>
      <c r="S59" s="42">
        <v>14.23</v>
      </c>
      <c r="T59" s="40">
        <v>21.793</v>
      </c>
      <c r="U59" s="41" t="s">
        <v>39</v>
      </c>
      <c r="V59" s="42">
        <v>106.3</v>
      </c>
      <c r="W59" s="37" t="s">
        <v>101</v>
      </c>
      <c r="X59" s="38"/>
      <c r="Y59" s="39"/>
      <c r="Z59" s="40">
        <v>0.2274</v>
      </c>
      <c r="AA59" s="57" t="s">
        <v>39</v>
      </c>
      <c r="AB59" s="42">
        <v>5.277</v>
      </c>
      <c r="AC59" s="43"/>
      <c r="AD59" s="43"/>
      <c r="AE59" s="43"/>
    </row>
    <row r="60" spans="1:31" ht="33" customHeight="1">
      <c r="A60" s="33"/>
      <c r="B60" s="33" t="s">
        <v>102</v>
      </c>
      <c r="C60" s="33"/>
      <c r="D60" s="33"/>
      <c r="E60" s="33"/>
      <c r="F60" s="36"/>
      <c r="G60" s="24" t="s">
        <v>66</v>
      </c>
      <c r="H60" s="100">
        <f>"&lt;"&amp;ROUND(RIGHT(H59,LEN(H59)-1)*81/1000,2)&amp;" ppb"</f>
        <v>0</v>
      </c>
      <c r="I60" s="41"/>
      <c r="J60" s="101"/>
      <c r="K60" s="100">
        <f>ROUND(K59*81/1000,2)&amp;" ppb"</f>
        <v>0</v>
      </c>
      <c r="L60" s="41" t="s">
        <v>39</v>
      </c>
      <c r="M60" s="101">
        <f>ROUND(M59*81/1000,2)&amp;" ppb"</f>
        <v>0</v>
      </c>
      <c r="N60" s="100">
        <f>"&lt;"&amp;ROUND(RIGHT(N59,LEN(N59)-1)*1760/1000,2)&amp;" ppb"</f>
        <v>0</v>
      </c>
      <c r="O60" s="41"/>
      <c r="P60" s="46" t="s">
        <v>103</v>
      </c>
      <c r="Q60" s="100">
        <f>ROUND(Q59*246/1000,2)&amp;" ppb"</f>
        <v>0</v>
      </c>
      <c r="R60" s="41" t="s">
        <v>39</v>
      </c>
      <c r="S60" s="101">
        <f>ROUND(S59*246/1000,2)&amp;" ppb"</f>
        <v>0</v>
      </c>
      <c r="T60" s="100">
        <f>ROUND(T59*32300/1000,2)&amp;" ppb"</f>
        <v>0</v>
      </c>
      <c r="U60" s="41" t="s">
        <v>39</v>
      </c>
      <c r="V60" s="101">
        <f>ROUND(V59*32300/1000,2)&amp;" ppb"</f>
        <v>0</v>
      </c>
      <c r="W60" s="45"/>
      <c r="X60" s="41"/>
      <c r="Y60" s="46"/>
      <c r="Z60" s="45"/>
      <c r="AA60" s="41"/>
      <c r="AB60" s="46"/>
      <c r="AC60" s="47"/>
      <c r="AD60" s="41"/>
      <c r="AE60" s="48"/>
    </row>
    <row r="61" spans="1:31" ht="33.75" customHeight="1">
      <c r="A61" s="33"/>
      <c r="B61" s="33"/>
      <c r="C61" s="49"/>
      <c r="D61" s="33"/>
      <c r="E61" s="33"/>
      <c r="F61" s="36"/>
      <c r="G61" s="24" t="s">
        <v>28</v>
      </c>
      <c r="H61" s="52" t="s">
        <v>40</v>
      </c>
      <c r="I61" s="52"/>
      <c r="J61" s="52"/>
      <c r="K61" s="25"/>
      <c r="L61" s="26" t="s">
        <v>41</v>
      </c>
      <c r="M61" s="27"/>
      <c r="N61" s="53"/>
      <c r="O61" s="26" t="s">
        <v>42</v>
      </c>
      <c r="P61" s="54"/>
      <c r="Q61" s="53"/>
      <c r="R61" s="26" t="s">
        <v>43</v>
      </c>
      <c r="S61" s="54"/>
      <c r="T61" s="52" t="s">
        <v>104</v>
      </c>
      <c r="U61" s="52"/>
      <c r="V61" s="52"/>
      <c r="W61" s="28"/>
      <c r="X61" s="26" t="s">
        <v>105</v>
      </c>
      <c r="Y61" s="55"/>
      <c r="Z61" s="28"/>
      <c r="AA61" s="26"/>
      <c r="AB61" s="55"/>
      <c r="AC61" s="25"/>
      <c r="AD61" s="26"/>
      <c r="AE61" s="27"/>
    </row>
    <row r="62" spans="1:31" ht="33.75" customHeight="1">
      <c r="A62" s="33"/>
      <c r="B62" s="33"/>
      <c r="C62" s="49"/>
      <c r="D62" s="33"/>
      <c r="E62" s="33"/>
      <c r="F62" s="36"/>
      <c r="G62" s="24" t="s">
        <v>60</v>
      </c>
      <c r="H62" s="115">
        <v>1222.6</v>
      </c>
      <c r="I62" s="103" t="s">
        <v>39</v>
      </c>
      <c r="J62" s="116">
        <v>9333</v>
      </c>
      <c r="K62" s="40" t="s">
        <v>106</v>
      </c>
      <c r="L62" s="57"/>
      <c r="M62" s="42"/>
      <c r="N62" s="40" t="s">
        <v>107</v>
      </c>
      <c r="O62" s="57"/>
      <c r="P62" s="42"/>
      <c r="Q62" s="40">
        <v>40.48</v>
      </c>
      <c r="R62" s="57" t="s">
        <v>39</v>
      </c>
      <c r="S62" s="42">
        <v>25.53</v>
      </c>
      <c r="T62" s="115" t="s">
        <v>108</v>
      </c>
      <c r="U62" s="103"/>
      <c r="V62" s="116"/>
      <c r="W62" s="45" t="s">
        <v>109</v>
      </c>
      <c r="X62" s="41"/>
      <c r="Y62" s="46"/>
      <c r="Z62" s="45"/>
      <c r="AA62" s="41"/>
      <c r="AB62" s="46"/>
      <c r="AC62" s="47"/>
      <c r="AD62" s="41"/>
      <c r="AE62" s="48"/>
    </row>
    <row r="63" spans="1:31" ht="33.75" customHeight="1">
      <c r="A63" s="58"/>
      <c r="B63" s="58"/>
      <c r="C63" s="59"/>
      <c r="D63" s="58"/>
      <c r="E63" s="58"/>
      <c r="F63" s="60"/>
      <c r="G63" s="24" t="s">
        <v>66</v>
      </c>
      <c r="H63" s="100">
        <f>ROUND(H62*81/1000,2)&amp;" ppb"</f>
        <v>0</v>
      </c>
      <c r="I63" s="41" t="s">
        <v>39</v>
      </c>
      <c r="J63" s="101">
        <f>ROUND(J62*81/1000,2)&amp;" ppb"</f>
        <v>0</v>
      </c>
      <c r="K63" s="61"/>
      <c r="L63" s="57"/>
      <c r="M63" s="62"/>
      <c r="N63" s="37"/>
      <c r="O63" s="41"/>
      <c r="P63" s="39"/>
      <c r="Q63" s="100">
        <f>ROUND(Q62*246/1000,2)&amp;" ppb"</f>
        <v>0</v>
      </c>
      <c r="R63" s="41" t="s">
        <v>39</v>
      </c>
      <c r="S63" s="101">
        <f>ROUND(S62*246/1000,2)&amp;" ppb"</f>
        <v>0</v>
      </c>
      <c r="T63" s="40"/>
      <c r="U63" s="57"/>
      <c r="V63" s="42"/>
      <c r="W63" s="45"/>
      <c r="X63" s="41"/>
      <c r="Y63" s="46"/>
      <c r="Z63" s="45"/>
      <c r="AA63" s="41"/>
      <c r="AB63" s="46"/>
      <c r="AC63" s="47"/>
      <c r="AD63" s="41"/>
      <c r="AE63" s="48"/>
    </row>
    <row r="64" spans="1:31" ht="42" customHeight="1">
      <c r="A64" s="108" t="s">
        <v>110</v>
      </c>
      <c r="B64" s="63" t="s">
        <v>111</v>
      </c>
      <c r="C64" s="85" t="s">
        <v>112</v>
      </c>
      <c r="D64" s="64">
        <v>13.797</v>
      </c>
      <c r="E64" s="65">
        <v>201204</v>
      </c>
      <c r="F64" s="66">
        <v>44169</v>
      </c>
      <c r="G64" s="67" t="s">
        <v>28</v>
      </c>
      <c r="H64" s="25"/>
      <c r="I64" s="26" t="s">
        <v>29</v>
      </c>
      <c r="J64" s="27"/>
      <c r="K64" s="25"/>
      <c r="L64" s="26" t="s">
        <v>30</v>
      </c>
      <c r="M64" s="27"/>
      <c r="N64" s="25"/>
      <c r="O64" s="26" t="s">
        <v>31</v>
      </c>
      <c r="P64" s="27"/>
      <c r="Q64" s="25"/>
      <c r="R64" s="26" t="s">
        <v>32</v>
      </c>
      <c r="S64" s="27"/>
      <c r="T64" s="28"/>
      <c r="U64" s="26" t="s">
        <v>33</v>
      </c>
      <c r="V64" s="27"/>
      <c r="W64" s="25"/>
      <c r="X64" s="26" t="s">
        <v>34</v>
      </c>
      <c r="Y64" s="27"/>
      <c r="Z64" s="25"/>
      <c r="AA64" s="26" t="s">
        <v>35</v>
      </c>
      <c r="AB64" s="27"/>
      <c r="AC64" s="32" t="s">
        <v>36</v>
      </c>
      <c r="AD64" s="32"/>
      <c r="AE64" s="32"/>
    </row>
    <row r="65" spans="1:31" ht="42.75" customHeight="1">
      <c r="A65" s="68" t="s">
        <v>113</v>
      </c>
      <c r="B65" s="68" t="s">
        <v>98</v>
      </c>
      <c r="C65" s="69"/>
      <c r="D65" s="70"/>
      <c r="E65" s="70"/>
      <c r="F65" s="71">
        <v>44183</v>
      </c>
      <c r="G65" s="67" t="s">
        <v>60</v>
      </c>
      <c r="H65" s="75" t="s">
        <v>114</v>
      </c>
      <c r="I65" s="76"/>
      <c r="J65" s="77"/>
      <c r="K65" s="75">
        <v>773.2</v>
      </c>
      <c r="L65" s="76" t="s">
        <v>39</v>
      </c>
      <c r="M65" s="77">
        <v>618.7</v>
      </c>
      <c r="N65" s="75">
        <v>22.98</v>
      </c>
      <c r="O65" s="76" t="s">
        <v>39</v>
      </c>
      <c r="P65" s="77">
        <v>12.59</v>
      </c>
      <c r="Q65" s="75">
        <v>19.05</v>
      </c>
      <c r="R65" s="76" t="s">
        <v>39</v>
      </c>
      <c r="S65" s="77">
        <v>45.79</v>
      </c>
      <c r="T65" s="75">
        <v>237.01</v>
      </c>
      <c r="U65" s="76" t="s">
        <v>39</v>
      </c>
      <c r="V65" s="77">
        <v>370.3</v>
      </c>
      <c r="W65" s="75">
        <v>6.9183</v>
      </c>
      <c r="X65" s="78" t="s">
        <v>39</v>
      </c>
      <c r="Y65" s="77">
        <v>16.83</v>
      </c>
      <c r="Z65" s="72" t="s">
        <v>115</v>
      </c>
      <c r="AA65" s="73"/>
      <c r="AB65" s="74"/>
      <c r="AC65" s="79"/>
      <c r="AD65" s="79"/>
      <c r="AE65" s="79"/>
    </row>
    <row r="66" spans="1:31" ht="33" customHeight="1">
      <c r="A66" s="68"/>
      <c r="B66" s="68" t="s">
        <v>116</v>
      </c>
      <c r="C66" s="68"/>
      <c r="D66" s="68"/>
      <c r="E66" s="68"/>
      <c r="F66" s="71"/>
      <c r="G66" s="67" t="s">
        <v>66</v>
      </c>
      <c r="H66" s="109">
        <f>"&lt;"&amp;ROUND(RIGHT(H65,LEN(H65)-1)*81/1000,2)&amp;" ppb"</f>
        <v>0</v>
      </c>
      <c r="I66" s="76"/>
      <c r="J66" s="82"/>
      <c r="K66" s="109">
        <f>ROUND(K65*81/1000,2)&amp;" ppb"</f>
        <v>0</v>
      </c>
      <c r="L66" s="76" t="s">
        <v>39</v>
      </c>
      <c r="M66" s="110">
        <f>ROUND(M65*81/1000,2)&amp;" ppb"</f>
        <v>0</v>
      </c>
      <c r="N66" s="109">
        <f>ROUND(N65*1760/1000,2)&amp;" ppb"</f>
        <v>0</v>
      </c>
      <c r="O66" s="76" t="s">
        <v>39</v>
      </c>
      <c r="P66" s="110">
        <f>ROUND(P65*1760/1000,2)&amp;" ppb"</f>
        <v>0</v>
      </c>
      <c r="Q66" s="109">
        <f>"&lt;"&amp;ROUND(RIGHT(Q65,LEN(Q65)-1)*246/1000,2)&amp;" ppb"</f>
        <v>0</v>
      </c>
      <c r="R66" s="76"/>
      <c r="S66" s="82"/>
      <c r="T66" s="109">
        <f>ROUND(T65*32300/1000000,2)&amp;" ppm"</f>
        <v>0</v>
      </c>
      <c r="U66" s="76" t="s">
        <v>39</v>
      </c>
      <c r="V66" s="110">
        <f>ROUND(V65*32300/1000000,2)&amp;" ppm"</f>
        <v>0</v>
      </c>
      <c r="W66" s="81"/>
      <c r="X66" s="76"/>
      <c r="Y66" s="82"/>
      <c r="Z66" s="81"/>
      <c r="AA66" s="76"/>
      <c r="AB66" s="82"/>
      <c r="AC66" s="83"/>
      <c r="AD66" s="76"/>
      <c r="AE66" s="84"/>
    </row>
    <row r="67" spans="1:31" ht="33.75" customHeight="1">
      <c r="A67" s="68"/>
      <c r="B67" s="68"/>
      <c r="C67" s="85"/>
      <c r="D67" s="68"/>
      <c r="E67" s="68"/>
      <c r="F67" s="71"/>
      <c r="G67" s="67" t="s">
        <v>28</v>
      </c>
      <c r="H67" s="52" t="s">
        <v>40</v>
      </c>
      <c r="I67" s="52"/>
      <c r="J67" s="52"/>
      <c r="K67" s="25"/>
      <c r="L67" s="26" t="s">
        <v>41</v>
      </c>
      <c r="M67" s="27"/>
      <c r="N67" s="53"/>
      <c r="O67" s="26" t="s">
        <v>42</v>
      </c>
      <c r="P67" s="54"/>
      <c r="Q67" s="53"/>
      <c r="R67" s="26" t="s">
        <v>43</v>
      </c>
      <c r="S67" s="54"/>
      <c r="T67" s="52"/>
      <c r="U67" s="52"/>
      <c r="V67" s="52"/>
      <c r="W67" s="28"/>
      <c r="X67" s="26"/>
      <c r="Y67" s="55"/>
      <c r="Z67" s="28"/>
      <c r="AA67" s="26"/>
      <c r="AB67" s="55"/>
      <c r="AC67" s="25"/>
      <c r="AD67" s="26"/>
      <c r="AE67" s="27"/>
    </row>
    <row r="68" spans="1:31" ht="33.75" customHeight="1">
      <c r="A68" s="68"/>
      <c r="B68" s="68"/>
      <c r="C68" s="85"/>
      <c r="D68" s="68"/>
      <c r="E68" s="68"/>
      <c r="F68" s="71"/>
      <c r="G68" s="67" t="s">
        <v>60</v>
      </c>
      <c r="H68" s="117" t="s">
        <v>117</v>
      </c>
      <c r="I68" s="118"/>
      <c r="J68" s="113"/>
      <c r="K68" s="81" t="s">
        <v>118</v>
      </c>
      <c r="L68" s="76"/>
      <c r="M68" s="77"/>
      <c r="N68" s="75" t="s">
        <v>119</v>
      </c>
      <c r="O68" s="78"/>
      <c r="P68" s="77"/>
      <c r="Q68" s="75">
        <v>239.9</v>
      </c>
      <c r="R68" s="78" t="s">
        <v>39</v>
      </c>
      <c r="S68" s="77">
        <v>79.86</v>
      </c>
      <c r="T68" s="111"/>
      <c r="U68" s="112"/>
      <c r="V68" s="114"/>
      <c r="W68" s="81"/>
      <c r="X68" s="76"/>
      <c r="Y68" s="82"/>
      <c r="Z68" s="81"/>
      <c r="AA68" s="76"/>
      <c r="AB68" s="82"/>
      <c r="AC68" s="83"/>
      <c r="AD68" s="76"/>
      <c r="AE68" s="84"/>
    </row>
    <row r="69" spans="1:31" ht="33.75" customHeight="1">
      <c r="A69" s="89"/>
      <c r="B69" s="89"/>
      <c r="C69" s="90"/>
      <c r="D69" s="89"/>
      <c r="E69" s="89"/>
      <c r="F69" s="91"/>
      <c r="G69" s="67" t="s">
        <v>66</v>
      </c>
      <c r="H69" s="109">
        <f>"&lt;"&amp;ROUND(RIGHT(H68,LEN(H68)-1)*81/1000000,2)&amp;" ppm"</f>
        <v>0</v>
      </c>
      <c r="I69" s="76"/>
      <c r="J69" s="82"/>
      <c r="K69" s="92"/>
      <c r="L69" s="78"/>
      <c r="M69" s="93"/>
      <c r="N69" s="72"/>
      <c r="O69" s="76"/>
      <c r="P69" s="74"/>
      <c r="Q69" s="109">
        <f>ROUND(Q68*246/1000,2)&amp;" ppb"</f>
        <v>0</v>
      </c>
      <c r="R69" s="76" t="s">
        <v>39</v>
      </c>
      <c r="S69" s="110">
        <f>ROUND(S68*246/1000,2)&amp;" ppb"</f>
        <v>0</v>
      </c>
      <c r="T69" s="75"/>
      <c r="U69" s="78"/>
      <c r="V69" s="77"/>
      <c r="W69" s="81"/>
      <c r="X69" s="76"/>
      <c r="Y69" s="82"/>
      <c r="Z69" s="81"/>
      <c r="AA69" s="76"/>
      <c r="AB69" s="82"/>
      <c r="AC69" s="83"/>
      <c r="AD69" s="76"/>
      <c r="AE69" s="84"/>
    </row>
    <row r="70" spans="1:31" ht="63.75" customHeight="1">
      <c r="A70" s="98" t="s">
        <v>120</v>
      </c>
      <c r="B70" s="21" t="s">
        <v>121</v>
      </c>
      <c r="C70" s="49" t="s">
        <v>122</v>
      </c>
      <c r="D70" s="22">
        <v>23.814</v>
      </c>
      <c r="E70" s="99">
        <v>201218</v>
      </c>
      <c r="F70" s="23">
        <v>44183</v>
      </c>
      <c r="G70" s="24" t="s">
        <v>28</v>
      </c>
      <c r="H70" s="25"/>
      <c r="I70" s="26" t="s">
        <v>29</v>
      </c>
      <c r="J70" s="27"/>
      <c r="K70" s="25"/>
      <c r="L70" s="26" t="s">
        <v>30</v>
      </c>
      <c r="M70" s="27"/>
      <c r="N70" s="25"/>
      <c r="O70" s="26" t="s">
        <v>31</v>
      </c>
      <c r="P70" s="27"/>
      <c r="Q70" s="25"/>
      <c r="R70" s="26" t="s">
        <v>32</v>
      </c>
      <c r="S70" s="27"/>
      <c r="T70" s="28"/>
      <c r="U70" s="26" t="s">
        <v>33</v>
      </c>
      <c r="V70" s="27"/>
      <c r="W70" s="25"/>
      <c r="X70" s="26" t="s">
        <v>34</v>
      </c>
      <c r="Y70" s="27"/>
      <c r="Z70" s="25"/>
      <c r="AA70" s="26" t="s">
        <v>35</v>
      </c>
      <c r="AB70" s="27"/>
      <c r="AC70" s="32" t="s">
        <v>36</v>
      </c>
      <c r="AD70" s="32"/>
      <c r="AE70" s="32"/>
    </row>
    <row r="71" spans="1:31" ht="42.75" customHeight="1">
      <c r="A71" s="33" t="s">
        <v>123</v>
      </c>
      <c r="B71" s="33" t="s">
        <v>124</v>
      </c>
      <c r="C71" s="34"/>
      <c r="D71" s="35"/>
      <c r="E71" s="35"/>
      <c r="F71" s="36">
        <v>44207</v>
      </c>
      <c r="G71" s="24" t="s">
        <v>60</v>
      </c>
      <c r="H71" s="40">
        <v>30850</v>
      </c>
      <c r="I71" s="41" t="s">
        <v>39</v>
      </c>
      <c r="J71" s="42">
        <v>551.5</v>
      </c>
      <c r="K71" s="40">
        <v>41760</v>
      </c>
      <c r="L71" s="41" t="s">
        <v>39</v>
      </c>
      <c r="M71" s="42">
        <v>2114</v>
      </c>
      <c r="N71" s="40">
        <v>1489</v>
      </c>
      <c r="O71" s="41" t="s">
        <v>39</v>
      </c>
      <c r="P71" s="42">
        <v>33.62</v>
      </c>
      <c r="Q71" s="40">
        <v>38530</v>
      </c>
      <c r="R71" s="41" t="s">
        <v>39</v>
      </c>
      <c r="S71" s="42">
        <v>890.1</v>
      </c>
      <c r="T71" s="40">
        <v>47640</v>
      </c>
      <c r="U71" s="41" t="s">
        <v>39</v>
      </c>
      <c r="V71" s="42">
        <v>2443</v>
      </c>
      <c r="W71" s="37" t="s">
        <v>125</v>
      </c>
      <c r="X71" s="38"/>
      <c r="Y71" s="39"/>
      <c r="Z71" s="37" t="s">
        <v>126</v>
      </c>
      <c r="AA71" s="38"/>
      <c r="AB71" s="39"/>
      <c r="AC71" s="43"/>
      <c r="AD71" s="43"/>
      <c r="AE71" s="43"/>
    </row>
    <row r="72" spans="1:31" ht="33" customHeight="1">
      <c r="A72" s="33"/>
      <c r="B72" s="33" t="s">
        <v>127</v>
      </c>
      <c r="C72" s="33"/>
      <c r="D72" s="33"/>
      <c r="E72" s="33"/>
      <c r="F72" s="36"/>
      <c r="G72" s="24" t="s">
        <v>66</v>
      </c>
      <c r="H72" s="100">
        <f>ROUND(H71*81/1000000,2)&amp;" ppm"</f>
        <v>0</v>
      </c>
      <c r="I72" s="41" t="s">
        <v>39</v>
      </c>
      <c r="J72" s="101">
        <f>ROUND(J71*81/1000000,2)&amp;" ppm"</f>
        <v>0</v>
      </c>
      <c r="K72" s="100">
        <f>ROUND(K71*81/1000000,2)&amp;" ppm"</f>
        <v>0</v>
      </c>
      <c r="L72" s="41" t="s">
        <v>39</v>
      </c>
      <c r="M72" s="101">
        <f>ROUND(M71*81/1000000,2)&amp;" ppm"</f>
        <v>0</v>
      </c>
      <c r="N72" s="100">
        <f>ROUND(N71*1760/1000000,2)&amp;" ppm"</f>
        <v>0</v>
      </c>
      <c r="O72" s="41" t="s">
        <v>39</v>
      </c>
      <c r="P72" s="101">
        <f>ROUND(P71*1760/1000000,2)&amp;" ppm"</f>
        <v>0</v>
      </c>
      <c r="Q72" s="100">
        <f>ROUND(Q71*246/1000000,2)&amp;" ppm"</f>
        <v>0</v>
      </c>
      <c r="R72" s="41" t="s">
        <v>39</v>
      </c>
      <c r="S72" s="101">
        <f>ROUND(S71*246/1000000,2)&amp;" ppm"</f>
        <v>0</v>
      </c>
      <c r="T72" s="100">
        <f>ROUND(T71*32300/1000000,2)&amp;" ppm"</f>
        <v>0</v>
      </c>
      <c r="U72" s="41" t="s">
        <v>39</v>
      </c>
      <c r="V72" s="101">
        <f>ROUND(V71*32300/1000000,2)&amp;" ppm"</f>
        <v>0</v>
      </c>
      <c r="W72" s="45"/>
      <c r="X72" s="41"/>
      <c r="Y72" s="46"/>
      <c r="Z72" s="45"/>
      <c r="AA72" s="41"/>
      <c r="AB72" s="46"/>
      <c r="AC72" s="47"/>
      <c r="AD72" s="41"/>
      <c r="AE72" s="48"/>
    </row>
    <row r="73" spans="1:31" ht="33.75" customHeight="1">
      <c r="A73" s="33"/>
      <c r="B73" s="33"/>
      <c r="C73" s="49"/>
      <c r="D73" s="33"/>
      <c r="E73" s="33"/>
      <c r="F73" s="36"/>
      <c r="G73" s="24" t="s">
        <v>28</v>
      </c>
      <c r="H73" s="52" t="s">
        <v>40</v>
      </c>
      <c r="I73" s="52"/>
      <c r="J73" s="52"/>
      <c r="K73" s="25"/>
      <c r="L73" s="26" t="s">
        <v>41</v>
      </c>
      <c r="M73" s="27"/>
      <c r="N73" s="53"/>
      <c r="O73" s="26" t="s">
        <v>42</v>
      </c>
      <c r="P73" s="54"/>
      <c r="Q73" s="53"/>
      <c r="R73" s="26" t="s">
        <v>43</v>
      </c>
      <c r="S73" s="54"/>
      <c r="T73" s="52"/>
      <c r="U73" s="52"/>
      <c r="V73" s="52"/>
      <c r="W73" s="28"/>
      <c r="X73" s="26"/>
      <c r="Y73" s="55"/>
      <c r="Z73" s="28"/>
      <c r="AA73" s="26"/>
      <c r="AB73" s="55"/>
      <c r="AC73" s="25"/>
      <c r="AD73" s="26"/>
      <c r="AE73" s="27"/>
    </row>
    <row r="74" spans="1:31" ht="33.75" customHeight="1">
      <c r="A74" s="33"/>
      <c r="B74" s="33"/>
      <c r="C74" s="49"/>
      <c r="D74" s="33"/>
      <c r="E74" s="33"/>
      <c r="F74" s="36"/>
      <c r="G74" s="24" t="s">
        <v>60</v>
      </c>
      <c r="H74" s="115">
        <v>20572</v>
      </c>
      <c r="I74" s="103" t="s">
        <v>39</v>
      </c>
      <c r="J74" s="116">
        <v>4904</v>
      </c>
      <c r="K74" s="40">
        <v>198.3</v>
      </c>
      <c r="L74" s="57" t="s">
        <v>39</v>
      </c>
      <c r="M74" s="42">
        <v>88.45</v>
      </c>
      <c r="N74" s="40">
        <v>253.89</v>
      </c>
      <c r="O74" s="57" t="s">
        <v>39</v>
      </c>
      <c r="P74" s="42">
        <v>17.32</v>
      </c>
      <c r="Q74" s="40">
        <v>35810</v>
      </c>
      <c r="R74" s="57" t="s">
        <v>39</v>
      </c>
      <c r="S74" s="42">
        <v>815.7</v>
      </c>
      <c r="T74" s="105"/>
      <c r="U74" s="106"/>
      <c r="V74" s="107"/>
      <c r="W74" s="45"/>
      <c r="X74" s="41"/>
      <c r="Y74" s="46"/>
      <c r="Z74" s="45"/>
      <c r="AA74" s="41"/>
      <c r="AB74" s="46"/>
      <c r="AC74" s="47"/>
      <c r="AD74" s="41"/>
      <c r="AE74" s="48"/>
    </row>
    <row r="75" spans="1:31" ht="33.75" customHeight="1">
      <c r="A75" s="58"/>
      <c r="B75" s="58"/>
      <c r="C75" s="59"/>
      <c r="D75" s="58"/>
      <c r="E75" s="58"/>
      <c r="F75" s="60"/>
      <c r="G75" s="24" t="s">
        <v>66</v>
      </c>
      <c r="H75" s="100">
        <f>ROUND(H74*81/1000000,2)&amp;" ppm"</f>
        <v>0</v>
      </c>
      <c r="I75" s="41" t="s">
        <v>39</v>
      </c>
      <c r="J75" s="101">
        <f>ROUND(J74*81/1000000,2)&amp;" ppm"</f>
        <v>0</v>
      </c>
      <c r="K75" s="61"/>
      <c r="L75" s="57"/>
      <c r="M75" s="62"/>
      <c r="N75" s="37"/>
      <c r="O75" s="41"/>
      <c r="P75" s="39"/>
      <c r="Q75" s="100">
        <f>ROUND(Q74*246/1000000,2)&amp;" ppm"</f>
        <v>0</v>
      </c>
      <c r="R75" s="41" t="s">
        <v>39</v>
      </c>
      <c r="S75" s="101">
        <f>ROUND(S74*246/1000000,2)&amp;" ppm"</f>
        <v>0</v>
      </c>
      <c r="T75" s="40"/>
      <c r="U75" s="57"/>
      <c r="V75" s="42"/>
      <c r="W75" s="45"/>
      <c r="X75" s="41"/>
      <c r="Y75" s="46"/>
      <c r="Z75" s="45"/>
      <c r="AA75" s="41"/>
      <c r="AB75" s="46"/>
      <c r="AC75" s="47"/>
      <c r="AD75" s="41"/>
      <c r="AE75" s="48"/>
    </row>
    <row r="76" spans="1:31" ht="51.75" customHeight="1">
      <c r="A76" s="108" t="s">
        <v>128</v>
      </c>
      <c r="B76" s="63" t="s">
        <v>129</v>
      </c>
      <c r="C76" s="85" t="s">
        <v>130</v>
      </c>
      <c r="D76" s="64">
        <v>8.84</v>
      </c>
      <c r="E76" s="65" t="s">
        <v>131</v>
      </c>
      <c r="F76" s="66">
        <v>44207</v>
      </c>
      <c r="G76" s="67" t="s">
        <v>28</v>
      </c>
      <c r="H76" s="25"/>
      <c r="I76" s="26" t="s">
        <v>29</v>
      </c>
      <c r="J76" s="27"/>
      <c r="K76" s="25"/>
      <c r="L76" s="26" t="s">
        <v>30</v>
      </c>
      <c r="M76" s="27"/>
      <c r="N76" s="25"/>
      <c r="O76" s="26" t="s">
        <v>31</v>
      </c>
      <c r="P76" s="27"/>
      <c r="Q76" s="25"/>
      <c r="R76" s="26" t="s">
        <v>32</v>
      </c>
      <c r="S76" s="27"/>
      <c r="T76" s="28"/>
      <c r="U76" s="26" t="s">
        <v>33</v>
      </c>
      <c r="V76" s="27"/>
      <c r="W76" s="25"/>
      <c r="X76" s="26" t="s">
        <v>34</v>
      </c>
      <c r="Y76" s="27"/>
      <c r="Z76" s="25"/>
      <c r="AA76" s="26" t="s">
        <v>35</v>
      </c>
      <c r="AB76" s="27"/>
      <c r="AC76" s="32" t="s">
        <v>36</v>
      </c>
      <c r="AD76" s="32"/>
      <c r="AE76" s="32"/>
    </row>
    <row r="77" spans="1:31" ht="42.75" customHeight="1">
      <c r="A77" s="68" t="s">
        <v>132</v>
      </c>
      <c r="B77" s="68" t="s">
        <v>133</v>
      </c>
      <c r="C77" s="69"/>
      <c r="D77" s="70"/>
      <c r="E77" s="70"/>
      <c r="F77" s="71">
        <v>44216</v>
      </c>
      <c r="G77" s="67" t="s">
        <v>60</v>
      </c>
      <c r="H77" s="75" t="s">
        <v>134</v>
      </c>
      <c r="I77" s="76"/>
      <c r="J77" s="77"/>
      <c r="K77" s="75" t="s">
        <v>135</v>
      </c>
      <c r="L77" s="76"/>
      <c r="M77" s="77"/>
      <c r="N77" s="75">
        <v>0.928</v>
      </c>
      <c r="O77" s="76" t="s">
        <v>39</v>
      </c>
      <c r="P77" s="77">
        <v>0.4275</v>
      </c>
      <c r="Q77" s="75" t="s">
        <v>136</v>
      </c>
      <c r="R77" s="76"/>
      <c r="S77" s="77"/>
      <c r="T77" s="75" t="s">
        <v>137</v>
      </c>
      <c r="U77" s="76"/>
      <c r="V77" s="77"/>
      <c r="W77" s="75">
        <v>0.40628</v>
      </c>
      <c r="X77" s="78" t="s">
        <v>39</v>
      </c>
      <c r="Y77" s="77">
        <v>0.5107</v>
      </c>
      <c r="Z77" s="75" t="s">
        <v>138</v>
      </c>
      <c r="AA77" s="78"/>
      <c r="AB77" s="74"/>
      <c r="AC77" s="79"/>
      <c r="AD77" s="79"/>
      <c r="AE77" s="79"/>
    </row>
    <row r="78" spans="1:31" ht="33" customHeight="1">
      <c r="A78" s="68"/>
      <c r="B78" s="68" t="s">
        <v>139</v>
      </c>
      <c r="C78" s="68"/>
      <c r="D78" s="68"/>
      <c r="E78" s="68"/>
      <c r="F78" s="71"/>
      <c r="G78" s="67" t="s">
        <v>66</v>
      </c>
      <c r="H78" s="109">
        <f>"&lt;"&amp;ROUND(RIGHT(H77,LEN(H77)-1)*81/1000,2)&amp;" ppb"</f>
        <v>0</v>
      </c>
      <c r="I78" s="76"/>
      <c r="J78" s="82"/>
      <c r="K78" s="109">
        <f>"&lt;"&amp;ROUND(RIGHT(K77,LEN(K77)-1)*81/1000,2)&amp;" ppb"</f>
        <v>0</v>
      </c>
      <c r="L78" s="76"/>
      <c r="M78" s="82"/>
      <c r="N78" s="109">
        <f>ROUND(N77*1760/1000,2)&amp;" ppb"</f>
        <v>0</v>
      </c>
      <c r="O78" s="76" t="s">
        <v>39</v>
      </c>
      <c r="P78" s="110">
        <f>ROUND(P77*1760/1000,2)&amp;" ppb"</f>
        <v>0</v>
      </c>
      <c r="Q78" s="109">
        <f>"&lt;"&amp;ROUND(RIGHT(Q77,LEN(Q77)-1)*246/1000,2)&amp;" ppb"</f>
        <v>0</v>
      </c>
      <c r="R78" s="76"/>
      <c r="S78" s="82"/>
      <c r="T78" s="109">
        <f>"&lt;"&amp;ROUND(RIGHT(T77,LEN(T77)-1)*32300/1000,2)&amp;" ppb"</f>
        <v>0</v>
      </c>
      <c r="U78" s="76"/>
      <c r="V78" s="82"/>
      <c r="W78" s="81"/>
      <c r="X78" s="76"/>
      <c r="Y78" s="82"/>
      <c r="Z78" s="81"/>
      <c r="AA78" s="76"/>
      <c r="AB78" s="82"/>
      <c r="AC78" s="83"/>
      <c r="AD78" s="76"/>
      <c r="AE78" s="84"/>
    </row>
    <row r="79" spans="1:31" ht="33.75" customHeight="1">
      <c r="A79" s="68"/>
      <c r="B79" s="68"/>
      <c r="C79" s="85"/>
      <c r="D79" s="68"/>
      <c r="E79" s="68"/>
      <c r="F79" s="71"/>
      <c r="G79" s="67" t="s">
        <v>28</v>
      </c>
      <c r="H79" s="52" t="s">
        <v>40</v>
      </c>
      <c r="I79" s="52"/>
      <c r="J79" s="52"/>
      <c r="K79" s="25"/>
      <c r="L79" s="26" t="s">
        <v>41</v>
      </c>
      <c r="M79" s="27"/>
      <c r="N79" s="53"/>
      <c r="O79" s="26" t="s">
        <v>42</v>
      </c>
      <c r="P79" s="54"/>
      <c r="Q79" s="53"/>
      <c r="R79" s="26" t="s">
        <v>43</v>
      </c>
      <c r="S79" s="54"/>
      <c r="T79" s="52" t="s">
        <v>140</v>
      </c>
      <c r="U79" s="52"/>
      <c r="V79" s="52"/>
      <c r="W79" s="28"/>
      <c r="X79" s="26" t="s">
        <v>141</v>
      </c>
      <c r="Y79" s="55"/>
      <c r="Z79" s="28"/>
      <c r="AA79" s="26"/>
      <c r="AB79" s="55"/>
      <c r="AC79" s="25"/>
      <c r="AD79" s="26"/>
      <c r="AE79" s="27"/>
    </row>
    <row r="80" spans="1:31" ht="33.75" customHeight="1">
      <c r="A80" s="68"/>
      <c r="B80" s="68" t="s">
        <v>142</v>
      </c>
      <c r="C80" s="85"/>
      <c r="D80" s="68"/>
      <c r="E80" s="68"/>
      <c r="F80" s="71"/>
      <c r="G80" s="67" t="s">
        <v>60</v>
      </c>
      <c r="H80" s="111" t="s">
        <v>143</v>
      </c>
      <c r="I80" s="112"/>
      <c r="J80" s="114"/>
      <c r="K80" s="83" t="s">
        <v>144</v>
      </c>
      <c r="L80" s="76"/>
      <c r="M80" s="84"/>
      <c r="N80" s="75">
        <v>0.68219</v>
      </c>
      <c r="O80" s="78" t="s">
        <v>39</v>
      </c>
      <c r="P80" s="77">
        <v>0.6058</v>
      </c>
      <c r="Q80" s="75">
        <v>2.585</v>
      </c>
      <c r="R80" s="78" t="s">
        <v>39</v>
      </c>
      <c r="S80" s="77">
        <v>2.045</v>
      </c>
      <c r="T80" s="117">
        <v>1.3836</v>
      </c>
      <c r="U80" s="118" t="s">
        <v>39</v>
      </c>
      <c r="V80" s="113">
        <v>0.5932</v>
      </c>
      <c r="W80" s="75">
        <v>1.445</v>
      </c>
      <c r="X80" s="78" t="s">
        <v>39</v>
      </c>
      <c r="Y80" s="77">
        <v>0.7767</v>
      </c>
      <c r="Z80" s="81"/>
      <c r="AA80" s="76"/>
      <c r="AB80" s="82"/>
      <c r="AC80" s="83"/>
      <c r="AD80" s="76"/>
      <c r="AE80" s="84"/>
    </row>
    <row r="81" spans="1:31" ht="33.75" customHeight="1">
      <c r="A81" s="89"/>
      <c r="B81" s="89"/>
      <c r="C81" s="90"/>
      <c r="D81" s="89"/>
      <c r="E81" s="89"/>
      <c r="F81" s="91"/>
      <c r="G81" s="67" t="s">
        <v>66</v>
      </c>
      <c r="H81" s="109">
        <f>"&lt;"&amp;ROUND(RIGHT(H80,LEN(H80)-1)*81/1000,2)&amp;" ppb"</f>
        <v>0</v>
      </c>
      <c r="I81" s="76"/>
      <c r="J81" s="82"/>
      <c r="K81" s="92"/>
      <c r="L81" s="78"/>
      <c r="M81" s="93"/>
      <c r="N81" s="72"/>
      <c r="O81" s="76"/>
      <c r="P81" s="74"/>
      <c r="Q81" s="109">
        <f>ROUND(Q80*246/1000,2)&amp;" ppb"</f>
        <v>0</v>
      </c>
      <c r="R81" s="76" t="s">
        <v>39</v>
      </c>
      <c r="S81" s="110">
        <f>ROUND(S80*246/1000,2)&amp;" ppb"</f>
        <v>0</v>
      </c>
      <c r="T81" s="75"/>
      <c r="U81" s="78"/>
      <c r="V81" s="77"/>
      <c r="W81" s="81"/>
      <c r="X81" s="76"/>
      <c r="Y81" s="82"/>
      <c r="Z81" s="81"/>
      <c r="AA81" s="76"/>
      <c r="AB81" s="82"/>
      <c r="AC81" s="83"/>
      <c r="AD81" s="76"/>
      <c r="AE81" s="84"/>
    </row>
    <row r="82" spans="1:256" ht="42" customHeight="1">
      <c r="A82" s="98" t="s">
        <v>145</v>
      </c>
      <c r="B82" s="21" t="s">
        <v>146</v>
      </c>
      <c r="C82" s="49" t="s">
        <v>147</v>
      </c>
      <c r="D82" s="22">
        <v>18.374</v>
      </c>
      <c r="E82" s="21" t="s">
        <v>148</v>
      </c>
      <c r="F82" s="23">
        <v>44232</v>
      </c>
      <c r="G82" s="24" t="s">
        <v>28</v>
      </c>
      <c r="H82" s="25"/>
      <c r="I82" s="26" t="s">
        <v>29</v>
      </c>
      <c r="J82" s="27"/>
      <c r="K82" s="25"/>
      <c r="L82" s="26" t="s">
        <v>30</v>
      </c>
      <c r="M82" s="27"/>
      <c r="N82" s="25"/>
      <c r="O82" s="26" t="s">
        <v>31</v>
      </c>
      <c r="P82" s="27"/>
      <c r="Q82" s="25"/>
      <c r="R82" s="26" t="s">
        <v>32</v>
      </c>
      <c r="S82" s="27"/>
      <c r="T82" s="28"/>
      <c r="U82" s="26" t="s">
        <v>33</v>
      </c>
      <c r="V82" s="27"/>
      <c r="W82" s="25"/>
      <c r="X82" s="26" t="s">
        <v>34</v>
      </c>
      <c r="Y82" s="27"/>
      <c r="Z82" s="25"/>
      <c r="AA82" s="26" t="s">
        <v>35</v>
      </c>
      <c r="AB82" s="27"/>
      <c r="AC82" s="32" t="s">
        <v>36</v>
      </c>
      <c r="AD82" s="32"/>
      <c r="AE82" s="3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31" ht="33" customHeight="1">
      <c r="A83" s="33" t="s">
        <v>149</v>
      </c>
      <c r="B83" s="33" t="s">
        <v>150</v>
      </c>
      <c r="C83" s="34" t="s">
        <v>151</v>
      </c>
      <c r="D83" s="35"/>
      <c r="E83" s="35"/>
      <c r="F83" s="36">
        <v>44251</v>
      </c>
      <c r="G83" s="24" t="s">
        <v>60</v>
      </c>
      <c r="H83" s="40" t="s">
        <v>152</v>
      </c>
      <c r="I83" s="41"/>
      <c r="J83" s="42"/>
      <c r="K83" s="40">
        <v>58.72</v>
      </c>
      <c r="L83" s="41" t="s">
        <v>39</v>
      </c>
      <c r="M83" s="42">
        <v>31.83</v>
      </c>
      <c r="N83" s="40">
        <v>0.167</v>
      </c>
      <c r="O83" s="41" t="s">
        <v>39</v>
      </c>
      <c r="P83" s="42">
        <v>0.7451</v>
      </c>
      <c r="Q83" s="40" t="s">
        <v>153</v>
      </c>
      <c r="R83" s="41"/>
      <c r="S83" s="42"/>
      <c r="T83" s="40" t="s">
        <v>154</v>
      </c>
      <c r="U83" s="41"/>
      <c r="V83" s="42"/>
      <c r="W83" s="37" t="s">
        <v>155</v>
      </c>
      <c r="X83" s="38"/>
      <c r="Y83" s="39"/>
      <c r="Z83" s="40">
        <v>1.309</v>
      </c>
      <c r="AA83" s="57" t="s">
        <v>39</v>
      </c>
      <c r="AB83" s="42">
        <v>1.174</v>
      </c>
      <c r="AC83" s="43"/>
      <c r="AD83" s="43"/>
      <c r="AE83" s="43"/>
    </row>
    <row r="84" spans="1:31" ht="33" customHeight="1">
      <c r="A84" s="33"/>
      <c r="B84" s="33"/>
      <c r="C84" s="33"/>
      <c r="D84" s="33"/>
      <c r="E84" s="33"/>
      <c r="F84" s="36"/>
      <c r="G84" s="24" t="s">
        <v>66</v>
      </c>
      <c r="H84" s="100">
        <f>"&lt;"&amp;ROUND(RIGHT(H83,LEN(H83)-1)*81/1,2)&amp;" ppt"</f>
        <v>0</v>
      </c>
      <c r="I84" s="41"/>
      <c r="J84" s="46"/>
      <c r="K84" s="100">
        <f>ROUND(K83*81/1000,2)&amp;" ppb"</f>
        <v>0</v>
      </c>
      <c r="L84" s="41" t="s">
        <v>39</v>
      </c>
      <c r="M84" s="101">
        <f>ROUND(M83*81/1000,2)&amp;" ppb"</f>
        <v>0</v>
      </c>
      <c r="N84" s="100">
        <f>ROUND(N83*1760/1000,2)&amp;" ppb"</f>
        <v>0</v>
      </c>
      <c r="O84" s="41" t="s">
        <v>39</v>
      </c>
      <c r="P84" s="101">
        <f>ROUND(P83*1760/1000,2)&amp;" ppb"</f>
        <v>0</v>
      </c>
      <c r="Q84" s="100">
        <f>"&lt;"&amp;ROUND(RIGHT(Q83,LEN(Q83)-1)*246/1000,2)&amp;" ppb"</f>
        <v>0</v>
      </c>
      <c r="R84" s="41"/>
      <c r="S84" s="46"/>
      <c r="T84" s="100">
        <f>"&lt;"&amp;ROUND(RIGHT(T83,LEN(T83)-1)*32300/1000000,2)&amp;" ppm"</f>
        <v>0</v>
      </c>
      <c r="U84" s="41"/>
      <c r="V84" s="46"/>
      <c r="W84" s="45"/>
      <c r="X84" s="41"/>
      <c r="Y84" s="46"/>
      <c r="Z84" s="45"/>
      <c r="AA84" s="41"/>
      <c r="AB84" s="46"/>
      <c r="AC84" s="47"/>
      <c r="AD84" s="41"/>
      <c r="AE84" s="48"/>
    </row>
    <row r="85" spans="1:31" ht="33.75" customHeight="1">
      <c r="A85" s="33"/>
      <c r="B85" s="33"/>
      <c r="C85" s="49"/>
      <c r="D85" s="33"/>
      <c r="E85" s="33"/>
      <c r="F85" s="36"/>
      <c r="G85" s="24" t="s">
        <v>28</v>
      </c>
      <c r="H85" s="52" t="s">
        <v>40</v>
      </c>
      <c r="I85" s="52"/>
      <c r="J85" s="52"/>
      <c r="K85" s="25"/>
      <c r="L85" s="26" t="s">
        <v>41</v>
      </c>
      <c r="M85" s="27"/>
      <c r="N85" s="53"/>
      <c r="O85" s="26" t="s">
        <v>42</v>
      </c>
      <c r="P85" s="54"/>
      <c r="Q85" s="53"/>
      <c r="R85" s="26" t="s">
        <v>43</v>
      </c>
      <c r="S85" s="54"/>
      <c r="T85" s="52"/>
      <c r="U85" s="52"/>
      <c r="V85" s="52"/>
      <c r="W85" s="28"/>
      <c r="X85" s="26"/>
      <c r="Y85" s="55"/>
      <c r="Z85" s="28"/>
      <c r="AA85" s="26"/>
      <c r="AB85" s="55"/>
      <c r="AC85" s="25"/>
      <c r="AD85" s="26"/>
      <c r="AE85" s="27"/>
    </row>
    <row r="86" spans="1:31" ht="33.75" customHeight="1">
      <c r="A86" s="33"/>
      <c r="B86" s="33"/>
      <c r="C86" s="49"/>
      <c r="D86" s="33"/>
      <c r="E86" s="33"/>
      <c r="F86" s="36"/>
      <c r="G86" s="24" t="s">
        <v>60</v>
      </c>
      <c r="H86" s="105" t="s">
        <v>156</v>
      </c>
      <c r="I86" s="106"/>
      <c r="J86" s="107"/>
      <c r="K86" s="40" t="s">
        <v>157</v>
      </c>
      <c r="L86" s="41"/>
      <c r="M86" s="46"/>
      <c r="N86" s="37" t="s">
        <v>158</v>
      </c>
      <c r="O86" s="41"/>
      <c r="P86" s="39"/>
      <c r="Q86" s="40">
        <v>13.9</v>
      </c>
      <c r="R86" s="57" t="s">
        <v>39</v>
      </c>
      <c r="S86" s="42">
        <v>5.158</v>
      </c>
      <c r="T86" s="105"/>
      <c r="U86" s="106"/>
      <c r="V86" s="107"/>
      <c r="W86" s="45"/>
      <c r="X86" s="41"/>
      <c r="Y86" s="46"/>
      <c r="Z86" s="45"/>
      <c r="AA86" s="41"/>
      <c r="AB86" s="46"/>
      <c r="AC86" s="47"/>
      <c r="AD86" s="41"/>
      <c r="AE86" s="48"/>
    </row>
    <row r="87" spans="1:31" ht="33.75" customHeight="1">
      <c r="A87" s="58"/>
      <c r="B87" s="58"/>
      <c r="C87" s="59"/>
      <c r="D87" s="58"/>
      <c r="E87" s="58"/>
      <c r="F87" s="60"/>
      <c r="G87" s="24" t="s">
        <v>66</v>
      </c>
      <c r="H87" s="100">
        <f>"&lt;"&amp;ROUND(RIGHT(H86,LEN(H86)-1)*81/1000,2)&amp;" ppb"</f>
        <v>0</v>
      </c>
      <c r="I87" s="41"/>
      <c r="J87" s="62"/>
      <c r="K87" s="61"/>
      <c r="L87" s="57"/>
      <c r="M87" s="62"/>
      <c r="N87" s="37"/>
      <c r="O87" s="41"/>
      <c r="P87" s="39"/>
      <c r="Q87" s="100">
        <f>ROUND(Q86*246/1000,2)&amp;" ppb"</f>
        <v>0</v>
      </c>
      <c r="R87" s="41" t="s">
        <v>39</v>
      </c>
      <c r="S87" s="101">
        <f>ROUND(S86*246/1000,2)&amp;" ppb"</f>
        <v>0</v>
      </c>
      <c r="T87" s="40"/>
      <c r="U87" s="57"/>
      <c r="V87" s="42"/>
      <c r="W87" s="45"/>
      <c r="X87" s="41"/>
      <c r="Y87" s="46"/>
      <c r="Z87" s="45"/>
      <c r="AA87" s="41"/>
      <c r="AB87" s="46"/>
      <c r="AC87" s="47"/>
      <c r="AD87" s="41"/>
      <c r="AE87" s="48"/>
    </row>
    <row r="88" spans="1:256" ht="42" customHeight="1">
      <c r="A88" s="108" t="s">
        <v>159</v>
      </c>
      <c r="B88" s="63" t="s">
        <v>146</v>
      </c>
      <c r="C88" s="85" t="s">
        <v>160</v>
      </c>
      <c r="D88" s="64">
        <v>23.554</v>
      </c>
      <c r="E88" s="65" t="s">
        <v>161</v>
      </c>
      <c r="F88" s="66">
        <v>44251</v>
      </c>
      <c r="G88" s="67" t="s">
        <v>28</v>
      </c>
      <c r="H88" s="25"/>
      <c r="I88" s="26" t="s">
        <v>29</v>
      </c>
      <c r="J88" s="27"/>
      <c r="K88" s="25"/>
      <c r="L88" s="26" t="s">
        <v>30</v>
      </c>
      <c r="M88" s="27"/>
      <c r="N88" s="25"/>
      <c r="O88" s="26" t="s">
        <v>31</v>
      </c>
      <c r="P88" s="27"/>
      <c r="Q88" s="25"/>
      <c r="R88" s="26" t="s">
        <v>32</v>
      </c>
      <c r="S88" s="27"/>
      <c r="T88" s="28"/>
      <c r="U88" s="26" t="s">
        <v>33</v>
      </c>
      <c r="V88" s="27"/>
      <c r="W88" s="25"/>
      <c r="X88" s="26" t="s">
        <v>34</v>
      </c>
      <c r="Y88" s="27"/>
      <c r="Z88" s="25"/>
      <c r="AA88" s="26" t="s">
        <v>35</v>
      </c>
      <c r="AB88" s="27"/>
      <c r="AC88" s="32" t="s">
        <v>36</v>
      </c>
      <c r="AD88" s="32"/>
      <c r="AE88" s="32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31" ht="34.5" customHeight="1">
      <c r="A89" s="68" t="s">
        <v>162</v>
      </c>
      <c r="B89" s="68" t="s">
        <v>163</v>
      </c>
      <c r="C89" s="69" t="s">
        <v>164</v>
      </c>
      <c r="D89" s="70"/>
      <c r="E89" s="70"/>
      <c r="F89" s="71">
        <v>44277</v>
      </c>
      <c r="G89" s="67" t="s">
        <v>60</v>
      </c>
      <c r="H89" s="119" t="s">
        <v>158</v>
      </c>
      <c r="I89" s="112"/>
      <c r="J89" s="120"/>
      <c r="K89" s="119">
        <v>61.58</v>
      </c>
      <c r="L89" s="112" t="s">
        <v>39</v>
      </c>
      <c r="M89" s="120">
        <v>54.36</v>
      </c>
      <c r="N89" s="119">
        <v>1.747</v>
      </c>
      <c r="O89" s="112" t="s">
        <v>39</v>
      </c>
      <c r="P89" s="120">
        <v>1.29</v>
      </c>
      <c r="Q89" s="119" t="s">
        <v>165</v>
      </c>
      <c r="R89" s="112"/>
      <c r="S89" s="120"/>
      <c r="T89" s="119" t="s">
        <v>166</v>
      </c>
      <c r="U89" s="112"/>
      <c r="V89" s="120"/>
      <c r="W89" s="121" t="s">
        <v>167</v>
      </c>
      <c r="X89" s="122"/>
      <c r="Y89" s="123"/>
      <c r="Z89" s="121" t="s">
        <v>168</v>
      </c>
      <c r="AA89" s="122"/>
      <c r="AB89" s="123"/>
      <c r="AC89" s="79"/>
      <c r="AD89" s="79"/>
      <c r="AE89" s="79"/>
    </row>
    <row r="90" spans="1:31" ht="33" customHeight="1">
      <c r="A90" s="68"/>
      <c r="B90" s="68"/>
      <c r="C90" s="68"/>
      <c r="D90" s="68"/>
      <c r="E90" s="68"/>
      <c r="F90" s="71"/>
      <c r="G90" s="67" t="s">
        <v>66</v>
      </c>
      <c r="H90" s="109">
        <f>"&lt;"&amp;ROUND(RIGHT(H89,LEN(H89)-1)*81/1000,2)&amp;" ppb"</f>
        <v>0</v>
      </c>
      <c r="I90" s="76"/>
      <c r="J90" s="82"/>
      <c r="K90" s="109">
        <f>ROUND(K89*81/1000,2)&amp;" ppb"</f>
        <v>0</v>
      </c>
      <c r="L90" s="76" t="s">
        <v>39</v>
      </c>
      <c r="M90" s="110">
        <f>ROUND(M89*81/1000,2)&amp;" ppb"</f>
        <v>0</v>
      </c>
      <c r="N90" s="109">
        <f>ROUND(N89*1760/1000,2)&amp;" ppb"</f>
        <v>0</v>
      </c>
      <c r="O90" s="76" t="s">
        <v>39</v>
      </c>
      <c r="P90" s="110">
        <f>ROUND(P89*1760/1000,2)&amp;" ppb"</f>
        <v>0</v>
      </c>
      <c r="Q90" s="109">
        <f>"&lt;"&amp;ROUND(RIGHT(Q89,LEN(Q89)-1)*246/1000,2)&amp;" ppb"</f>
        <v>0</v>
      </c>
      <c r="R90" s="76"/>
      <c r="S90" s="82"/>
      <c r="T90" s="109">
        <f>"&lt;"&amp;ROUND(RIGHT(T89,LEN(T89)-1)*32300/1000000,2)&amp;" ppm"</f>
        <v>0</v>
      </c>
      <c r="U90" s="76"/>
      <c r="V90" s="82"/>
      <c r="W90" s="124"/>
      <c r="X90" s="112"/>
      <c r="Y90" s="125"/>
      <c r="Z90" s="124"/>
      <c r="AA90" s="112"/>
      <c r="AB90" s="125"/>
      <c r="AC90" s="111"/>
      <c r="AD90" s="112"/>
      <c r="AE90" s="114"/>
    </row>
    <row r="91" spans="1:31" ht="33.75" customHeight="1">
      <c r="A91" s="68"/>
      <c r="B91" s="68"/>
      <c r="C91" s="85"/>
      <c r="D91" s="68"/>
      <c r="E91" s="68"/>
      <c r="F91" s="71"/>
      <c r="G91" s="67" t="s">
        <v>28</v>
      </c>
      <c r="H91" s="52" t="s">
        <v>40</v>
      </c>
      <c r="I91" s="52"/>
      <c r="J91" s="52"/>
      <c r="K91" s="25"/>
      <c r="L91" s="26" t="s">
        <v>41</v>
      </c>
      <c r="M91" s="27"/>
      <c r="N91" s="53"/>
      <c r="O91" s="26" t="s">
        <v>42</v>
      </c>
      <c r="P91" s="54"/>
      <c r="Q91" s="53"/>
      <c r="R91" s="26" t="s">
        <v>43</v>
      </c>
      <c r="S91" s="54"/>
      <c r="T91" s="52"/>
      <c r="U91" s="52"/>
      <c r="V91" s="52"/>
      <c r="W91" s="28"/>
      <c r="X91" s="26"/>
      <c r="Y91" s="55"/>
      <c r="Z91" s="28"/>
      <c r="AA91" s="26"/>
      <c r="AB91" s="55"/>
      <c r="AC91" s="25"/>
      <c r="AD91" s="26"/>
      <c r="AE91" s="27"/>
    </row>
    <row r="92" spans="1:31" ht="33.75" customHeight="1">
      <c r="A92" s="68"/>
      <c r="B92" s="68"/>
      <c r="C92" s="85"/>
      <c r="D92" s="68"/>
      <c r="E92" s="68"/>
      <c r="F92" s="71"/>
      <c r="G92" s="67" t="s">
        <v>60</v>
      </c>
      <c r="H92" s="111" t="s">
        <v>169</v>
      </c>
      <c r="I92" s="112"/>
      <c r="J92" s="114"/>
      <c r="K92" s="75" t="s">
        <v>170</v>
      </c>
      <c r="L92" s="78"/>
      <c r="M92" s="77"/>
      <c r="N92" s="72" t="s">
        <v>171</v>
      </c>
      <c r="O92" s="76"/>
      <c r="P92" s="74"/>
      <c r="Q92" s="75">
        <v>16.72</v>
      </c>
      <c r="R92" s="78" t="s">
        <v>39</v>
      </c>
      <c r="S92" s="77">
        <v>8.159</v>
      </c>
      <c r="T92" s="111"/>
      <c r="U92" s="112"/>
      <c r="V92" s="114"/>
      <c r="W92" s="81"/>
      <c r="X92" s="76"/>
      <c r="Y92" s="82"/>
      <c r="Z92" s="81"/>
      <c r="AA92" s="76"/>
      <c r="AB92" s="82"/>
      <c r="AC92" s="83"/>
      <c r="AD92" s="76"/>
      <c r="AE92" s="84"/>
    </row>
    <row r="93" spans="1:31" ht="33.75" customHeight="1">
      <c r="A93" s="89"/>
      <c r="B93" s="89"/>
      <c r="C93" s="90"/>
      <c r="D93" s="89"/>
      <c r="E93" s="89"/>
      <c r="F93" s="91"/>
      <c r="G93" s="67" t="s">
        <v>66</v>
      </c>
      <c r="H93" s="109">
        <f>"&lt;"&amp;ROUND(RIGHT(H92,LEN(H92)-1)*81/1000,2)&amp;" ppb"</f>
        <v>0</v>
      </c>
      <c r="I93" s="76"/>
      <c r="J93" s="82"/>
      <c r="K93" s="92"/>
      <c r="L93" s="78"/>
      <c r="M93" s="93"/>
      <c r="N93" s="72"/>
      <c r="O93" s="76"/>
      <c r="P93" s="74"/>
      <c r="Q93" s="109">
        <f>ROUND(Q92*246/1000,2)&amp;" ppb"</f>
        <v>0</v>
      </c>
      <c r="R93" s="76" t="s">
        <v>39</v>
      </c>
      <c r="S93" s="110">
        <f>ROUND(S92*246/1000,2)&amp;" ppb"</f>
        <v>0</v>
      </c>
      <c r="T93" s="75"/>
      <c r="U93" s="78"/>
      <c r="V93" s="77"/>
      <c r="W93" s="81"/>
      <c r="X93" s="76"/>
      <c r="Y93" s="82"/>
      <c r="Z93" s="81"/>
      <c r="AA93" s="76"/>
      <c r="AB93" s="82"/>
      <c r="AC93" s="83"/>
      <c r="AD93" s="76"/>
      <c r="AE93" s="84"/>
    </row>
    <row r="94" spans="1:31" ht="41.25" customHeight="1">
      <c r="A94" s="12" t="s">
        <v>172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32.25" customHeight="1">
      <c r="A95" s="126" t="s">
        <v>173</v>
      </c>
      <c r="B95" s="126"/>
      <c r="C95" s="95"/>
      <c r="D95" s="95"/>
      <c r="E95" s="95"/>
      <c r="F95" s="96"/>
      <c r="G95" s="95"/>
      <c r="H95" s="127"/>
      <c r="I95" s="95"/>
      <c r="J95" s="128"/>
      <c r="K95" s="95"/>
      <c r="L95" s="95"/>
      <c r="M95" s="95"/>
      <c r="N95" s="95"/>
      <c r="O95" s="95"/>
      <c r="P95" s="95"/>
      <c r="Q95" s="127"/>
      <c r="R95" s="95"/>
      <c r="S95" s="129"/>
      <c r="T95" s="130"/>
      <c r="U95" s="95"/>
      <c r="V95" s="131"/>
      <c r="W95" s="127"/>
      <c r="X95" s="95"/>
      <c r="Y95" s="129"/>
      <c r="Z95" s="127"/>
      <c r="AA95" s="95"/>
      <c r="AB95" s="95"/>
      <c r="AC95" s="95"/>
      <c r="AD95" s="95"/>
      <c r="AE95" s="97"/>
    </row>
    <row r="96" spans="1:31" ht="37.5" customHeight="1">
      <c r="A96" s="14" t="s">
        <v>21</v>
      </c>
      <c r="B96" s="14"/>
      <c r="C96" s="14" t="s">
        <v>23</v>
      </c>
      <c r="D96" s="14" t="s">
        <v>24</v>
      </c>
      <c r="E96" s="14" t="s">
        <v>25</v>
      </c>
      <c r="F96" s="15" t="s">
        <v>26</v>
      </c>
      <c r="G96" s="14"/>
      <c r="H96" s="17"/>
      <c r="I96" s="18"/>
      <c r="J96" s="19"/>
      <c r="K96" s="17"/>
      <c r="L96" s="18"/>
      <c r="M96" s="19"/>
      <c r="N96" s="17"/>
      <c r="O96" s="18"/>
      <c r="P96" s="19"/>
      <c r="Q96" s="17"/>
      <c r="R96" s="18"/>
      <c r="S96" s="19"/>
      <c r="T96" s="20"/>
      <c r="U96" s="18"/>
      <c r="V96" s="19"/>
      <c r="W96" s="17"/>
      <c r="X96" s="18"/>
      <c r="Y96" s="19"/>
      <c r="Z96" s="17"/>
      <c r="AA96" s="18"/>
      <c r="AB96" s="19"/>
      <c r="AC96" s="14"/>
      <c r="AD96" s="14"/>
      <c r="AE96" s="14"/>
    </row>
    <row r="97" spans="1:256" ht="42" customHeight="1">
      <c r="A97" s="21" t="s">
        <v>174</v>
      </c>
      <c r="B97" s="21"/>
      <c r="C97" s="49"/>
      <c r="D97" s="22"/>
      <c r="E97" s="22"/>
      <c r="F97" s="23"/>
      <c r="G97" s="24" t="s">
        <v>28</v>
      </c>
      <c r="H97" s="25"/>
      <c r="I97" s="26" t="s">
        <v>29</v>
      </c>
      <c r="J97" s="27"/>
      <c r="K97" s="25"/>
      <c r="L97" s="26" t="s">
        <v>30</v>
      </c>
      <c r="M97" s="27"/>
      <c r="N97" s="25"/>
      <c r="O97" s="26" t="s">
        <v>31</v>
      </c>
      <c r="P97" s="27"/>
      <c r="Q97" s="25"/>
      <c r="R97" s="26" t="s">
        <v>32</v>
      </c>
      <c r="S97" s="27"/>
      <c r="T97" s="28"/>
      <c r="U97" s="26" t="s">
        <v>33</v>
      </c>
      <c r="V97" s="27"/>
      <c r="W97" s="25"/>
      <c r="X97" s="26" t="s">
        <v>34</v>
      </c>
      <c r="Y97" s="27"/>
      <c r="Z97" s="25"/>
      <c r="AA97" s="26" t="s">
        <v>35</v>
      </c>
      <c r="AB97" s="27"/>
      <c r="AC97" s="32" t="s">
        <v>36</v>
      </c>
      <c r="AD97" s="32"/>
      <c r="AE97" s="32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31" ht="27.75" customHeight="1">
      <c r="A98" s="33"/>
      <c r="B98" s="33"/>
      <c r="C98" s="34"/>
      <c r="D98" s="35"/>
      <c r="E98" s="35"/>
      <c r="F98" s="36"/>
      <c r="G98" s="24" t="s">
        <v>60</v>
      </c>
      <c r="H98" s="40"/>
      <c r="I98" s="41"/>
      <c r="J98" s="42"/>
      <c r="K98" s="40"/>
      <c r="L98" s="41"/>
      <c r="M98" s="42"/>
      <c r="N98" s="40"/>
      <c r="O98" s="41"/>
      <c r="P98" s="42"/>
      <c r="Q98" s="40"/>
      <c r="R98" s="41"/>
      <c r="S98" s="42"/>
      <c r="T98" s="40"/>
      <c r="U98" s="41"/>
      <c r="V98" s="42"/>
      <c r="W98" s="37"/>
      <c r="X98" s="38"/>
      <c r="Y98" s="39"/>
      <c r="Z98" s="37"/>
      <c r="AA98" s="38"/>
      <c r="AB98" s="39"/>
      <c r="AC98" s="43"/>
      <c r="AD98" s="43"/>
      <c r="AE98" s="43"/>
    </row>
    <row r="99" spans="1:31" ht="33" customHeight="1">
      <c r="A99" s="33"/>
      <c r="B99" s="33"/>
      <c r="C99" s="33"/>
      <c r="D99" s="33"/>
      <c r="E99" s="33"/>
      <c r="F99" s="36"/>
      <c r="G99" s="24" t="s">
        <v>66</v>
      </c>
      <c r="H99" s="45"/>
      <c r="I99" s="41"/>
      <c r="J99" s="46"/>
      <c r="K99" s="45"/>
      <c r="L99" s="41"/>
      <c r="M99" s="46"/>
      <c r="N99" s="45"/>
      <c r="O99" s="41"/>
      <c r="P99" s="46" t="s">
        <v>103</v>
      </c>
      <c r="Q99" s="45"/>
      <c r="R99" s="41"/>
      <c r="S99" s="46"/>
      <c r="T99" s="45"/>
      <c r="U99" s="41"/>
      <c r="V99" s="46"/>
      <c r="W99" s="45"/>
      <c r="X99" s="41"/>
      <c r="Y99" s="46"/>
      <c r="Z99" s="45"/>
      <c r="AA99" s="41"/>
      <c r="AB99" s="46"/>
      <c r="AC99" s="47"/>
      <c r="AD99" s="41"/>
      <c r="AE99" s="48"/>
    </row>
    <row r="100" spans="1:31" ht="33.75" customHeight="1">
      <c r="A100" s="33"/>
      <c r="B100" s="33"/>
      <c r="C100" s="49"/>
      <c r="D100" s="33"/>
      <c r="E100" s="33"/>
      <c r="F100" s="36"/>
      <c r="G100" s="24" t="s">
        <v>28</v>
      </c>
      <c r="H100" s="52" t="s">
        <v>40</v>
      </c>
      <c r="I100" s="52"/>
      <c r="J100" s="52"/>
      <c r="K100" s="25"/>
      <c r="L100" s="26" t="s">
        <v>41</v>
      </c>
      <c r="M100" s="27"/>
      <c r="N100" s="53"/>
      <c r="O100" s="26" t="s">
        <v>42</v>
      </c>
      <c r="P100" s="54"/>
      <c r="Q100" s="53"/>
      <c r="R100" s="26" t="s">
        <v>43</v>
      </c>
      <c r="S100" s="54"/>
      <c r="T100" s="52" t="s">
        <v>44</v>
      </c>
      <c r="U100" s="52"/>
      <c r="V100" s="52"/>
      <c r="W100" s="28"/>
      <c r="X100" s="26"/>
      <c r="Y100" s="55"/>
      <c r="Z100" s="28"/>
      <c r="AA100" s="26"/>
      <c r="AB100" s="55"/>
      <c r="AC100" s="25"/>
      <c r="AD100" s="26"/>
      <c r="AE100" s="27"/>
    </row>
    <row r="101" spans="1:31" ht="33.75" customHeight="1">
      <c r="A101" s="33"/>
      <c r="B101" s="33"/>
      <c r="C101" s="49"/>
      <c r="D101" s="33"/>
      <c r="E101" s="33"/>
      <c r="F101" s="36"/>
      <c r="G101" s="24" t="s">
        <v>60</v>
      </c>
      <c r="H101" s="105"/>
      <c r="I101" s="106"/>
      <c r="J101" s="107"/>
      <c r="K101" s="47"/>
      <c r="L101" s="41"/>
      <c r="M101" s="48"/>
      <c r="N101" s="37"/>
      <c r="O101" s="41"/>
      <c r="P101" s="39"/>
      <c r="Q101" s="37"/>
      <c r="R101" s="41"/>
      <c r="S101" s="39"/>
      <c r="T101" s="105"/>
      <c r="U101" s="106"/>
      <c r="V101" s="107"/>
      <c r="W101" s="45"/>
      <c r="X101" s="41"/>
      <c r="Y101" s="46"/>
      <c r="Z101" s="45"/>
      <c r="AA101" s="41"/>
      <c r="AB101" s="46"/>
      <c r="AC101" s="47"/>
      <c r="AD101" s="41"/>
      <c r="AE101" s="48"/>
    </row>
    <row r="102" spans="1:31" ht="33.75" customHeight="1">
      <c r="A102" s="58"/>
      <c r="B102" s="58"/>
      <c r="C102" s="59"/>
      <c r="D102" s="58"/>
      <c r="E102" s="58"/>
      <c r="F102" s="60"/>
      <c r="G102" s="24" t="s">
        <v>66</v>
      </c>
      <c r="H102" s="61"/>
      <c r="I102" s="41"/>
      <c r="J102" s="62"/>
      <c r="K102" s="61"/>
      <c r="L102" s="57"/>
      <c r="M102" s="62"/>
      <c r="N102" s="37"/>
      <c r="O102" s="41"/>
      <c r="P102" s="39"/>
      <c r="Q102" s="40"/>
      <c r="R102" s="57"/>
      <c r="S102" s="42"/>
      <c r="T102" s="40"/>
      <c r="U102" s="57"/>
      <c r="V102" s="42"/>
      <c r="W102" s="45"/>
      <c r="X102" s="41"/>
      <c r="Y102" s="46"/>
      <c r="Z102" s="45"/>
      <c r="AA102" s="41"/>
      <c r="AB102" s="46"/>
      <c r="AC102" s="47"/>
      <c r="AD102" s="41"/>
      <c r="AE102" s="48"/>
    </row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4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E11"/>
    <mergeCell ref="AC12:AE12"/>
    <mergeCell ref="AC13:AE13"/>
    <mergeCell ref="AC14:AE14"/>
    <mergeCell ref="F16:F17"/>
    <mergeCell ref="H16:J16"/>
    <mergeCell ref="AC19:AE19"/>
    <mergeCell ref="AC20:AE20"/>
    <mergeCell ref="F22:F23"/>
    <mergeCell ref="H22:J22"/>
    <mergeCell ref="AC25:AE25"/>
    <mergeCell ref="AC26:AE26"/>
    <mergeCell ref="F28:F29"/>
    <mergeCell ref="H28:J28"/>
    <mergeCell ref="A31:AE31"/>
    <mergeCell ref="A32:B32"/>
    <mergeCell ref="AC33:AE33"/>
    <mergeCell ref="AC34:AE34"/>
    <mergeCell ref="AC35:AE35"/>
    <mergeCell ref="H37:J37"/>
    <mergeCell ref="T37:V37"/>
    <mergeCell ref="AC40:AE40"/>
    <mergeCell ref="AC41:AE41"/>
    <mergeCell ref="H43:J43"/>
    <mergeCell ref="T43:V43"/>
    <mergeCell ref="AC46:AE46"/>
    <mergeCell ref="AC47:AE47"/>
    <mergeCell ref="H49:J49"/>
    <mergeCell ref="T49:V49"/>
    <mergeCell ref="AC52:AE52"/>
    <mergeCell ref="AC53:AE53"/>
    <mergeCell ref="H55:J55"/>
    <mergeCell ref="T55:V55"/>
    <mergeCell ref="AC58:AE58"/>
    <mergeCell ref="AC59:AE59"/>
    <mergeCell ref="H61:J61"/>
    <mergeCell ref="T61:V61"/>
    <mergeCell ref="AC64:AE64"/>
    <mergeCell ref="AC65:AE65"/>
    <mergeCell ref="H67:J67"/>
    <mergeCell ref="T67:V67"/>
    <mergeCell ref="AC70:AE70"/>
    <mergeCell ref="AC71:AE71"/>
    <mergeCell ref="H73:J73"/>
    <mergeCell ref="T73:V73"/>
    <mergeCell ref="AC76:AE76"/>
    <mergeCell ref="AC77:AE77"/>
    <mergeCell ref="H79:J79"/>
    <mergeCell ref="T79:V79"/>
    <mergeCell ref="AC82:AE82"/>
    <mergeCell ref="AC83:AE83"/>
    <mergeCell ref="H85:J85"/>
    <mergeCell ref="T85:V85"/>
    <mergeCell ref="AC88:AE88"/>
    <mergeCell ref="AC89:AE89"/>
    <mergeCell ref="H91:J91"/>
    <mergeCell ref="T91:V91"/>
    <mergeCell ref="A94:AE94"/>
    <mergeCell ref="A95:B95"/>
    <mergeCell ref="AC96:AE96"/>
    <mergeCell ref="AC97:AE97"/>
    <mergeCell ref="AC98:AE98"/>
    <mergeCell ref="H100:J100"/>
    <mergeCell ref="T100:V100"/>
  </mergeCells>
  <hyperlinks>
    <hyperlink ref="A34" r:id="rId1" display="PICO L01"/>
    <hyperlink ref="A40" r:id="rId2" display="PICO L02"/>
    <hyperlink ref="A46" r:id="rId3" display="PICO L03"/>
    <hyperlink ref="A52" r:id="rId4" display="PICO L04"/>
    <hyperlink ref="A58" r:id="rId5" display="PICO L05"/>
    <hyperlink ref="A64" r:id="rId6" display="PICO L06"/>
    <hyperlink ref="A70" r:id="rId7" display="PICO L07"/>
    <hyperlink ref="A76" r:id="rId8" display="PICO L08"/>
    <hyperlink ref="A82" r:id="rId9" display="PICO L09"/>
    <hyperlink ref="A88" r:id="rId10" display="PICO L10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dcterms:created xsi:type="dcterms:W3CDTF">2006-04-12T17:38:36Z</dcterms:created>
  <dcterms:modified xsi:type="dcterms:W3CDTF">2023-10-19T20:15:53Z</dcterms:modified>
  <cp:category/>
  <cp:version/>
  <cp:contentType/>
  <cp:contentStatus/>
  <cp:revision>3033</cp:revision>
</cp:coreProperties>
</file>