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ollected Ge Detector Sample Results" sheetId="1" r:id="rId1"/>
  </sheets>
  <definedNames>
    <definedName name="Excel_BuiltIn_Print_Area_1">'Collected Ge Detector Sample Results'!$1:$12</definedName>
    <definedName name="Excel_BuiltIn_Print_Titles_1">'Collected Ge Detector Sample Results'!$12:$12</definedName>
    <definedName name="Excel_BuiltIn_Print_Titles_1_1">'Collected Ge Detector Sample Results'!$1:$1</definedName>
  </definedNames>
  <calcPr fullCalcOnLoad="1"/>
</workbook>
</file>

<file path=xl/sharedStrings.xml><?xml version="1.0" encoding="utf-8"?>
<sst xmlns="http://schemas.openxmlformats.org/spreadsheetml/2006/main" count="502" uniqueCount="163">
  <si>
    <t xml:space="preserve">Some Useful Information Concerning the results: </t>
  </si>
  <si>
    <t>The Conversion factors for the primordial nuclides are given by:</t>
  </si>
  <si>
    <r>
      <rPr>
        <sz val="8"/>
        <rFont val="Bitstream Vera Serif"/>
        <family val="1"/>
      </rPr>
      <t>1 Bq 238U/kg =  81 ppb U (81 x 10</t>
    </r>
    <r>
      <rPr>
        <vertAlign val="superscript"/>
        <sz val="10"/>
        <rFont val="Bitstream Vera Sans"/>
        <family val="2"/>
      </rPr>
      <t>-9</t>
    </r>
    <r>
      <rPr>
        <sz val="10"/>
        <rFont val="Bitstream Vera Sans"/>
        <family val="2"/>
      </rPr>
      <t xml:space="preserve"> gU/g)</t>
    </r>
  </si>
  <si>
    <t>The 238U  decay chain gammas used are:</t>
  </si>
  <si>
    <t>234Th: 63.29 and 92.59 keV 
226Ra: 186.1 keV</t>
  </si>
  <si>
    <t>214Pb: 295.21 and 351.92 keV</t>
  </si>
  <si>
    <t>214Bi: 609.31, 1120.29, 1764.49 and 2204.21 keV</t>
  </si>
  <si>
    <t>The relationships are valid for any daughters in the 238U, 235U or 232Th chain only if the chain is in equilibrium.</t>
  </si>
  <si>
    <r>
      <rPr>
        <sz val="8"/>
        <rFont val="Bitstream Vera Serif"/>
        <family val="1"/>
      </rPr>
      <t>1 Bq 232Th/kg = 246 ppb Th (246 x 10</t>
    </r>
    <r>
      <rPr>
        <vertAlign val="superscript"/>
        <sz val="10"/>
        <rFont val="Bitstream Vera Sans"/>
        <family val="2"/>
      </rPr>
      <t>-9</t>
    </r>
    <r>
      <rPr>
        <sz val="10"/>
        <rFont val="Bitstream Vera Sans"/>
        <family val="2"/>
      </rPr>
      <t xml:space="preserve"> gTh/g)</t>
    </r>
  </si>
  <si>
    <t>The 232Th decay chain gammas used are:</t>
  </si>
  <si>
    <t>212Pb: 238.63 and 300.09 keV</t>
  </si>
  <si>
    <t xml:space="preserve">208Tl: 277.371, 583.19, 860.557 and 2614.53 keV, </t>
  </si>
  <si>
    <t>228Ac: 209.253, 338.320, 463,004, 911.21, 964.766 and 968.971 keV</t>
  </si>
  <si>
    <r>
      <rPr>
        <sz val="8"/>
        <rFont val="Bitstream Vera Serif"/>
        <family val="1"/>
      </rPr>
      <t>1 Bq 40K/kg = 32300 ppb K (32300 x 10</t>
    </r>
    <r>
      <rPr>
        <vertAlign val="superscript"/>
        <sz val="10"/>
        <rFont val="Bitstream Vera Sans"/>
        <family val="2"/>
      </rPr>
      <t>-6</t>
    </r>
    <r>
      <rPr>
        <sz val="10"/>
        <rFont val="Bitstream Vera Sans"/>
        <family val="2"/>
      </rPr>
      <t xml:space="preserve"> gK/g)</t>
    </r>
  </si>
  <si>
    <t>The 40K decay chain gamma used is:</t>
  </si>
  <si>
    <t>40K: 1460.83 keV</t>
  </si>
  <si>
    <t>1 Bq 235U/kg = 1.76 ppm U (1.76 x 10-6 gU/g)</t>
  </si>
  <si>
    <t>The 235U decay chain gammas used are:</t>
  </si>
  <si>
    <t>235U:  143.76, 163.33 and 205.31 keV</t>
  </si>
  <si>
    <t>Background runs for the Lively Detector</t>
  </si>
  <si>
    <t>If a measurement in the signal region is below the sideband regions then the 90% confidence limit is calculated.</t>
  </si>
  <si>
    <t xml:space="preserve">Sample Description </t>
  </si>
  <si>
    <t>Manufacturer</t>
  </si>
  <si>
    <t>Mass (g)</t>
  </si>
  <si>
    <t>Live Time (days)</t>
  </si>
  <si>
    <t>Run Numbers</t>
  </si>
  <si>
    <t>Counting Dates 
(if applicable)</t>
  </si>
  <si>
    <t>Background 1</t>
  </si>
  <si>
    <t>Results:</t>
  </si>
  <si>
    <t>238U from 226Ra</t>
  </si>
  <si>
    <t>238U from 234Th</t>
  </si>
  <si>
    <t>235U</t>
  </si>
  <si>
    <t>232Th</t>
  </si>
  <si>
    <t>40K</t>
  </si>
  <si>
    <t>137Cs</t>
  </si>
  <si>
    <t>60Co</t>
  </si>
  <si>
    <t>Comments</t>
  </si>
  <si>
    <t>Completely Empty Detector</t>
  </si>
  <si>
    <t>(mBq)</t>
  </si>
  <si>
    <t>+-</t>
  </si>
  <si>
    <t>210Pb:</t>
  </si>
  <si>
    <t>7Be:</t>
  </si>
  <si>
    <t>54Mn</t>
  </si>
  <si>
    <t>228Ac:</t>
  </si>
  <si>
    <t>210Po:</t>
  </si>
  <si>
    <t>&lt;0.26</t>
  </si>
  <si>
    <t>&lt;2629.00</t>
  </si>
  <si>
    <t>Background 2</t>
  </si>
  <si>
    <t>200324
200430</t>
  </si>
  <si>
    <t>&lt;0.043</t>
  </si>
  <si>
    <t>&lt;4463.00</t>
  </si>
  <si>
    <t>Combined Background</t>
  </si>
  <si>
    <t>Combined Backgrounds of runs CW1</t>
  </si>
  <si>
    <t>Completed Sample Measurements for  the Lively Detector</t>
  </si>
  <si>
    <t>CUTE Measurements:</t>
  </si>
  <si>
    <t>CUTE L01</t>
  </si>
  <si>
    <t>CUTE detector holder</t>
  </si>
  <si>
    <t>133.3 g</t>
  </si>
  <si>
    <t>Copper Holder</t>
  </si>
  <si>
    <t>(mBq/kg)</t>
  </si>
  <si>
    <t>&lt;0.46</t>
  </si>
  <si>
    <t>&lt;0.61</t>
  </si>
  <si>
    <t>&lt;1.90</t>
  </si>
  <si>
    <t>&lt;13.39</t>
  </si>
  <si>
    <t>(ppm / ppb / ppt)</t>
  </si>
  <si>
    <t>.</t>
  </si>
  <si>
    <t>57Co:</t>
  </si>
  <si>
    <t>58Co:</t>
  </si>
  <si>
    <t>&lt;6.15</t>
  </si>
  <si>
    <t>&lt;1.09</t>
  </si>
  <si>
    <t>&lt;0.92</t>
  </si>
  <si>
    <t>CUTE L02</t>
  </si>
  <si>
    <t>The Brass housing has 4 Short Coax Cables and</t>
  </si>
  <si>
    <t>95.0 g</t>
  </si>
  <si>
    <t xml:space="preserve">Brass Housing
</t>
  </si>
  <si>
    <t>4 Si nanowire detectors are inside the brass housing</t>
  </si>
  <si>
    <t>&lt;2.73</t>
  </si>
  <si>
    <t>&lt;0.81</t>
  </si>
  <si>
    <t>&lt;33260.00</t>
  </si>
  <si>
    <t>&lt;13.40</t>
  </si>
  <si>
    <t>CUTE L03</t>
  </si>
  <si>
    <t>Sample of water from the compressed air lines</t>
  </si>
  <si>
    <t>114.1 g</t>
  </si>
  <si>
    <t>Water</t>
  </si>
  <si>
    <t>Sample taken from tool bins located in the CUTE clean room</t>
  </si>
  <si>
    <t>&lt;40.16</t>
  </si>
  <si>
    <t>&lt;0.66</t>
  </si>
  <si>
    <t>&lt;11.73</t>
  </si>
  <si>
    <t>CUTE L04</t>
  </si>
  <si>
    <t>OSA #905 – NoCount Wash with UPW</t>
  </si>
  <si>
    <t>Ultra Pure Water</t>
  </si>
  <si>
    <t>Beaker was washed with NoCount and filled with UPW</t>
  </si>
  <si>
    <t>&lt;0.24</t>
  </si>
  <si>
    <t>&lt;0.25</t>
  </si>
  <si>
    <t>&lt;0.53</t>
  </si>
  <si>
    <t>&lt;0.22</t>
  </si>
  <si>
    <t>&lt;0.060</t>
  </si>
  <si>
    <t>&lt;382.80</t>
  </si>
  <si>
    <t>&lt;1.42</t>
  </si>
  <si>
    <t>&lt;0.95</t>
  </si>
  <si>
    <t>CUTE L05</t>
  </si>
  <si>
    <t>OSA #905 – Radiac washed U/S cleaned and added UPW</t>
  </si>
  <si>
    <t>918.5 g</t>
  </si>
  <si>
    <t>&lt;0.30</t>
  </si>
  <si>
    <t>&lt;0.29</t>
  </si>
  <si>
    <t>&lt;0.56</t>
  </si>
  <si>
    <t>&lt;0.096</t>
  </si>
  <si>
    <t>&lt;0.17</t>
  </si>
  <si>
    <t>&lt;604.90</t>
  </si>
  <si>
    <t>&lt;1.65</t>
  </si>
  <si>
    <t>&lt;0.12</t>
  </si>
  <si>
    <t>CUTE L06</t>
  </si>
  <si>
    <t>245.2 g</t>
  </si>
  <si>
    <t>220916
220919
22091901
220920</t>
  </si>
  <si>
    <t>133Ba SRS-22-001-B Rinse Solution</t>
  </si>
  <si>
    <t>&lt;0.99</t>
  </si>
  <si>
    <t>&lt;40.92</t>
  </si>
  <si>
    <t>&lt;1.06</t>
  </si>
  <si>
    <t>&lt;3.84</t>
  </si>
  <si>
    <t>&lt;18.06</t>
  </si>
  <si>
    <t>&lt;0.40</t>
  </si>
  <si>
    <t>&lt;0.35</t>
  </si>
  <si>
    <t>133Ba:</t>
  </si>
  <si>
    <t>&lt;4.26</t>
  </si>
  <si>
    <t>CUTE L07</t>
  </si>
  <si>
    <t>Rinse Test #2</t>
  </si>
  <si>
    <t>262.2 g</t>
  </si>
  <si>
    <t>221021
221024
221025
22102701</t>
  </si>
  <si>
    <t>&lt;0.82</t>
  </si>
  <si>
    <t>&lt;21.57</t>
  </si>
  <si>
    <t>&lt;1.66</t>
  </si>
  <si>
    <t>&lt;1.12</t>
  </si>
  <si>
    <t>&lt;0.76</t>
  </si>
  <si>
    <t>&lt;688.90</t>
  </si>
  <si>
    <t>&lt;7.13</t>
  </si>
  <si>
    <t>&lt;0.51</t>
  </si>
  <si>
    <t>CUTE L08</t>
  </si>
  <si>
    <t>250.4 g</t>
  </si>
  <si>
    <t>133Ba SRS-22-001-D Rinse Solution</t>
  </si>
  <si>
    <t>&lt;24.27</t>
  </si>
  <si>
    <t>&lt;0.79</t>
  </si>
  <si>
    <t>&lt;1.78</t>
  </si>
  <si>
    <t>&lt;0.93</t>
  </si>
  <si>
    <t>&lt;947.20</t>
  </si>
  <si>
    <t>&lt;10.20</t>
  </si>
  <si>
    <t>&lt;4.22</t>
  </si>
  <si>
    <t>&lt;0.72</t>
  </si>
  <si>
    <t>CUTE L09</t>
  </si>
  <si>
    <t>M3, M4, M8 brass screws and nuts (15 pieces)</t>
  </si>
  <si>
    <t>52.225 g</t>
  </si>
  <si>
    <t>230109
231017</t>
  </si>
  <si>
    <t>Brass Screws</t>
  </si>
  <si>
    <t>&lt;2.01</t>
  </si>
  <si>
    <t>&lt;118.00</t>
  </si>
  <si>
    <t>&lt;2.30</t>
  </si>
  <si>
    <t>&lt;4.61</t>
  </si>
  <si>
    <t>&lt;56.76</t>
  </si>
  <si>
    <t>&lt;1.21</t>
  </si>
  <si>
    <t>&lt;9.80</t>
  </si>
  <si>
    <t>&lt;4.50</t>
  </si>
  <si>
    <t>In Progress Sample Measurements for  the Lively Detector</t>
  </si>
  <si>
    <t>Runs in Progress:</t>
  </si>
  <si>
    <t>Next Sample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</si>
</sst>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mmm\ d&quot;, &quot;yyyy"/>
    <numFmt numFmtId="166" formatCode="0.000"/>
    <numFmt numFmtId="167" formatCode="0.0000"/>
    <numFmt numFmtId="168" formatCode="0.0"/>
    <numFmt numFmtId="169" formatCode="0.00"/>
    <numFmt numFmtId="170" formatCode="0"/>
    <numFmt numFmtId="171" formatCode="0.00E+00"/>
    <numFmt numFmtId="172" formatCode="0.00%"/>
  </numFmts>
  <fonts count="21">
    <font>
      <sz val="10"/>
      <name val="Bitstream Vera Sans"/>
      <family val="2"/>
    </font>
    <font>
      <sz val="10"/>
      <name val="Arial"/>
      <family val="0"/>
    </font>
    <font>
      <sz val="10"/>
      <color indexed="9"/>
      <name val="Bitstream Vera Sans"/>
      <family val="2"/>
    </font>
    <font>
      <b/>
      <sz val="10"/>
      <color indexed="8"/>
      <name val="Bitstream Vera Sans"/>
      <family val="2"/>
    </font>
    <font>
      <sz val="10"/>
      <color indexed="16"/>
      <name val="Bitstream Vera Sans"/>
      <family val="2"/>
    </font>
    <font>
      <b/>
      <sz val="10"/>
      <color indexed="9"/>
      <name val="Bitstream Vera Sans"/>
      <family val="2"/>
    </font>
    <font>
      <i/>
      <sz val="10"/>
      <color indexed="23"/>
      <name val="Bitstream Vera Sans"/>
      <family val="2"/>
    </font>
    <font>
      <sz val="10"/>
      <color indexed="17"/>
      <name val="Bitstream Vera Sans"/>
      <family val="2"/>
    </font>
    <font>
      <sz val="18"/>
      <color indexed="8"/>
      <name val="Bitstream Vera Sans"/>
      <family val="2"/>
    </font>
    <font>
      <sz val="12"/>
      <color indexed="8"/>
      <name val="Bitstream Vera Sans"/>
      <family val="2"/>
    </font>
    <font>
      <b/>
      <sz val="24"/>
      <color indexed="8"/>
      <name val="Bitstream Vera Sans"/>
      <family val="2"/>
    </font>
    <font>
      <sz val="10"/>
      <color indexed="19"/>
      <name val="Bitstream Vera Sans"/>
      <family val="2"/>
    </font>
    <font>
      <sz val="10"/>
      <color indexed="63"/>
      <name val="Bitstream Vera Sans"/>
      <family val="2"/>
    </font>
    <font>
      <sz val="8"/>
      <name val="Bitstream Vera Serif"/>
      <family val="1"/>
    </font>
    <font>
      <b/>
      <sz val="10"/>
      <name val="Bitstream Vera Serif"/>
      <family val="1"/>
    </font>
    <font>
      <vertAlign val="superscript"/>
      <sz val="10"/>
      <name val="Bitstream Vera Sans"/>
      <family val="2"/>
    </font>
    <font>
      <sz val="8"/>
      <color indexed="8"/>
      <name val="Bitstream Vera Serif"/>
      <family val="1"/>
    </font>
    <font>
      <sz val="10"/>
      <name val="Bitstream Vera Serif"/>
      <family val="1"/>
    </font>
    <font>
      <sz val="7"/>
      <name val="Bitstream Vera Serif"/>
      <family val="1"/>
    </font>
    <font>
      <sz val="8"/>
      <color indexed="12"/>
      <name val="Bitstream Vera Serif"/>
      <family val="1"/>
    </font>
    <font>
      <b/>
      <sz val="8"/>
      <name val="Bitstream Vera Serif"/>
      <family val="1"/>
    </font>
  </fonts>
  <fills count="1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0" borderId="0" applyNumberFormat="0" applyFill="0" applyBorder="0" applyAlignment="0" applyProtection="0"/>
  </cellStyleXfs>
  <cellXfs count="170">
    <xf numFmtId="164" fontId="0" fillId="0" borderId="0" xfId="0" applyAlignment="1">
      <alignment/>
    </xf>
    <xf numFmtId="164" fontId="13" fillId="0" borderId="0" xfId="0" applyFont="1" applyBorder="1" applyAlignment="1">
      <alignment horizontal="center" vertical="center" wrapText="1"/>
    </xf>
    <xf numFmtId="165" fontId="13" fillId="0" borderId="0" xfId="0" applyNumberFormat="1" applyFont="1" applyBorder="1" applyAlignment="1">
      <alignment horizontal="center" vertical="center" shrinkToFit="1"/>
    </xf>
    <xf numFmtId="164" fontId="13" fillId="9" borderId="0" xfId="0" applyFont="1" applyFill="1" applyBorder="1" applyAlignment="1">
      <alignment/>
    </xf>
    <xf numFmtId="164" fontId="14" fillId="0" borderId="2" xfId="0" applyFont="1" applyBorder="1" applyAlignment="1">
      <alignment horizontal="center" vertical="center" wrapText="1"/>
    </xf>
    <xf numFmtId="164" fontId="13" fillId="10" borderId="3" xfId="0" applyFont="1" applyFill="1" applyBorder="1" applyAlignment="1">
      <alignment horizontal="center" vertical="center" wrapText="1"/>
    </xf>
    <xf numFmtId="164" fontId="13" fillId="10" borderId="4" xfId="0" applyFont="1" applyFill="1" applyBorder="1" applyAlignment="1">
      <alignment horizontal="center" vertical="center" wrapText="1"/>
    </xf>
    <xf numFmtId="164" fontId="13" fillId="10" borderId="2" xfId="0" applyFont="1" applyFill="1" applyBorder="1" applyAlignment="1">
      <alignment horizontal="right" vertical="center" wrapText="1"/>
    </xf>
    <xf numFmtId="164" fontId="13" fillId="10" borderId="2" xfId="0" applyFont="1" applyFill="1" applyBorder="1" applyAlignment="1">
      <alignment horizontal="left" vertical="center" wrapText="1"/>
    </xf>
    <xf numFmtId="164" fontId="13" fillId="10" borderId="5" xfId="0" applyFont="1" applyFill="1" applyBorder="1" applyAlignment="1">
      <alignment horizontal="center" vertical="center" wrapText="1"/>
    </xf>
    <xf numFmtId="164" fontId="13" fillId="10" borderId="4" xfId="0" applyFont="1" applyFill="1" applyBorder="1" applyAlignment="1">
      <alignment horizontal="right" vertical="center" wrapText="1"/>
    </xf>
    <xf numFmtId="164" fontId="16" fillId="10" borderId="2" xfId="0" applyFont="1" applyFill="1" applyBorder="1" applyAlignment="1">
      <alignment horizontal="left" vertical="center" wrapText="1"/>
    </xf>
    <xf numFmtId="164" fontId="14" fillId="9" borderId="2" xfId="0" applyFont="1" applyFill="1" applyBorder="1" applyAlignment="1">
      <alignment horizontal="center" vertical="center" wrapText="1"/>
    </xf>
    <xf numFmtId="164" fontId="17" fillId="9" borderId="4" xfId="0" applyFont="1" applyFill="1" applyBorder="1" applyAlignment="1">
      <alignment horizontal="center" vertical="center" wrapText="1"/>
    </xf>
    <xf numFmtId="164" fontId="13" fillId="11" borderId="2" xfId="0" applyFont="1" applyFill="1" applyBorder="1" applyAlignment="1">
      <alignment horizontal="center" vertical="center" wrapText="1"/>
    </xf>
    <xf numFmtId="165" fontId="18" fillId="11" borderId="2" xfId="0" applyNumberFormat="1" applyFont="1" applyFill="1" applyBorder="1" applyAlignment="1">
      <alignment horizontal="center" vertical="center" wrapText="1" shrinkToFit="1"/>
    </xf>
    <xf numFmtId="164" fontId="13" fillId="11" borderId="2" xfId="0" applyFont="1" applyFill="1" applyBorder="1" applyAlignment="1">
      <alignment horizontal="center" vertical="center" wrapText="1"/>
    </xf>
    <xf numFmtId="164" fontId="13" fillId="11" borderId="4" xfId="0" applyFont="1" applyFill="1" applyBorder="1" applyAlignment="1">
      <alignment horizontal="center" vertical="center" wrapText="1"/>
    </xf>
    <xf numFmtId="164" fontId="13" fillId="11" borderId="6" xfId="0" applyFont="1" applyFill="1" applyBorder="1" applyAlignment="1">
      <alignment horizontal="center" vertical="center" wrapText="1"/>
    </xf>
    <xf numFmtId="164" fontId="13" fillId="11" borderId="7" xfId="0" applyFont="1" applyFill="1" applyBorder="1" applyAlignment="1">
      <alignment horizontal="center" vertical="center" wrapText="1"/>
    </xf>
    <xf numFmtId="164" fontId="13" fillId="11" borderId="4" xfId="0" applyFont="1" applyFill="1" applyBorder="1" applyAlignment="1">
      <alignment horizontal="right" vertical="center" wrapText="1"/>
    </xf>
    <xf numFmtId="164" fontId="13" fillId="9" borderId="3" xfId="0" applyFont="1" applyFill="1" applyBorder="1" applyAlignment="1">
      <alignment horizontal="center" vertical="center" wrapText="1"/>
    </xf>
    <xf numFmtId="166" fontId="13" fillId="9" borderId="3" xfId="0" applyNumberFormat="1" applyFont="1" applyFill="1" applyBorder="1" applyAlignment="1">
      <alignment horizontal="center" vertical="center" wrapText="1"/>
    </xf>
    <xf numFmtId="165" fontId="13" fillId="9" borderId="3" xfId="0" applyNumberFormat="1" applyFont="1" applyFill="1" applyBorder="1" applyAlignment="1">
      <alignment horizontal="center" vertical="center" shrinkToFit="1"/>
    </xf>
    <xf numFmtId="164" fontId="13" fillId="9" borderId="2" xfId="0" applyFont="1" applyFill="1" applyBorder="1" applyAlignment="1">
      <alignment horizontal="center" vertical="center" wrapText="1"/>
    </xf>
    <xf numFmtId="164" fontId="13" fillId="12" borderId="4" xfId="0" applyFont="1" applyFill="1" applyBorder="1" applyAlignment="1">
      <alignment horizontal="center" vertical="center" wrapText="1"/>
    </xf>
    <xf numFmtId="164" fontId="13" fillId="12" borderId="6" xfId="0" applyFont="1" applyFill="1" applyBorder="1" applyAlignment="1">
      <alignment horizontal="center" vertical="center" wrapText="1"/>
    </xf>
    <xf numFmtId="164" fontId="13" fillId="12" borderId="7" xfId="0" applyFont="1" applyFill="1" applyBorder="1" applyAlignment="1">
      <alignment horizontal="center" vertical="center" wrapText="1"/>
    </xf>
    <xf numFmtId="164" fontId="13" fillId="12" borderId="4" xfId="0" applyFont="1" applyFill="1" applyBorder="1" applyAlignment="1">
      <alignment horizontal="right" vertical="center" wrapText="1"/>
    </xf>
    <xf numFmtId="167" fontId="13" fillId="12" borderId="4" xfId="0" applyNumberFormat="1" applyFont="1" applyFill="1" applyBorder="1" applyAlignment="1">
      <alignment horizontal="center" vertical="center" wrapText="1"/>
    </xf>
    <xf numFmtId="167" fontId="13" fillId="12" borderId="6" xfId="0" applyNumberFormat="1" applyFont="1" applyFill="1" applyBorder="1" applyAlignment="1">
      <alignment horizontal="center" vertical="center" wrapText="1"/>
    </xf>
    <xf numFmtId="167" fontId="13" fillId="12" borderId="7" xfId="0" applyNumberFormat="1" applyFont="1" applyFill="1" applyBorder="1" applyAlignment="1">
      <alignment horizontal="center" vertical="center" wrapText="1"/>
    </xf>
    <xf numFmtId="164" fontId="13" fillId="12" borderId="2" xfId="0" applyFont="1" applyFill="1" applyBorder="1" applyAlignment="1">
      <alignment horizontal="center" vertical="center" wrapText="1"/>
    </xf>
    <xf numFmtId="164" fontId="13" fillId="9" borderId="5" xfId="0" applyFont="1" applyFill="1" applyBorder="1" applyAlignment="1">
      <alignment horizontal="center" vertical="center" wrapText="1"/>
    </xf>
    <xf numFmtId="168" fontId="13" fillId="9" borderId="5" xfId="0" applyNumberFormat="1" applyFont="1" applyFill="1" applyBorder="1" applyAlignment="1">
      <alignment horizontal="center" vertical="center" wrapText="1"/>
    </xf>
    <xf numFmtId="166" fontId="13" fillId="9" borderId="5" xfId="0" applyNumberFormat="1" applyFont="1" applyFill="1" applyBorder="1" applyAlignment="1">
      <alignment horizontal="center" vertical="center" wrapText="1"/>
    </xf>
    <xf numFmtId="165" fontId="13" fillId="9" borderId="5" xfId="0" applyNumberFormat="1" applyFont="1" applyFill="1" applyBorder="1" applyAlignment="1">
      <alignment horizontal="center" vertical="center" shrinkToFit="1"/>
    </xf>
    <xf numFmtId="166" fontId="13" fillId="9" borderId="4" xfId="0" applyNumberFormat="1" applyFont="1" applyFill="1" applyBorder="1" applyAlignment="1">
      <alignment horizontal="right" vertical="center" wrapText="1"/>
    </xf>
    <xf numFmtId="166" fontId="13" fillId="9" borderId="6" xfId="0" applyNumberFormat="1" applyFont="1" applyFill="1" applyBorder="1" applyAlignment="1">
      <alignment horizontal="center" vertical="center" wrapText="1"/>
    </xf>
    <xf numFmtId="166" fontId="13" fillId="9" borderId="7" xfId="0" applyNumberFormat="1" applyFont="1" applyFill="1" applyBorder="1" applyAlignment="1">
      <alignment horizontal="left" vertical="center" wrapText="1"/>
    </xf>
    <xf numFmtId="169" fontId="13" fillId="9" borderId="4" xfId="0" applyNumberFormat="1" applyFont="1" applyFill="1" applyBorder="1" applyAlignment="1">
      <alignment horizontal="right" vertical="center" wrapText="1"/>
    </xf>
    <xf numFmtId="164" fontId="13" fillId="9" borderId="6" xfId="0" applyFont="1" applyFill="1" applyBorder="1" applyAlignment="1">
      <alignment horizontal="center" vertical="center" wrapText="1"/>
    </xf>
    <xf numFmtId="169" fontId="13" fillId="9" borderId="7" xfId="0" applyNumberFormat="1" applyFont="1" applyFill="1" applyBorder="1" applyAlignment="1">
      <alignment horizontal="left" vertical="center" wrapText="1"/>
    </xf>
    <xf numFmtId="164" fontId="16" fillId="9" borderId="2" xfId="0" applyFont="1" applyFill="1" applyBorder="1" applyAlignment="1">
      <alignment horizontal="center" vertical="center" wrapText="1"/>
    </xf>
    <xf numFmtId="164" fontId="0" fillId="9" borderId="5" xfId="0" applyFill="1" applyBorder="1" applyAlignment="1">
      <alignment/>
    </xf>
    <xf numFmtId="164" fontId="13" fillId="9" borderId="4" xfId="0" applyFont="1" applyFill="1" applyBorder="1" applyAlignment="1">
      <alignment horizontal="right" vertical="center" wrapText="1"/>
    </xf>
    <xf numFmtId="164" fontId="13" fillId="9" borderId="7" xfId="0" applyFont="1" applyFill="1" applyBorder="1" applyAlignment="1">
      <alignment horizontal="left" vertical="center" wrapText="1"/>
    </xf>
    <xf numFmtId="164" fontId="13" fillId="9" borderId="4" xfId="0" applyFont="1" applyFill="1" applyBorder="1" applyAlignment="1">
      <alignment horizontal="center" vertical="center" wrapText="1"/>
    </xf>
    <xf numFmtId="164" fontId="13" fillId="9" borderId="7" xfId="0" applyFont="1" applyFill="1" applyBorder="1" applyAlignment="1">
      <alignment horizontal="center" vertical="center" wrapText="1"/>
    </xf>
    <xf numFmtId="164" fontId="13" fillId="9" borderId="8" xfId="0" applyFont="1" applyFill="1" applyBorder="1" applyAlignment="1">
      <alignment horizontal="center" vertical="center" wrapText="1"/>
    </xf>
    <xf numFmtId="165" fontId="13" fillId="9" borderId="5" xfId="0" applyNumberFormat="1" applyFont="1" applyFill="1" applyBorder="1" applyAlignment="1">
      <alignment horizontal="center" vertical="center" wrapText="1" shrinkToFit="1"/>
    </xf>
    <xf numFmtId="164" fontId="18" fillId="9" borderId="2" xfId="0" applyFont="1" applyFill="1" applyBorder="1" applyAlignment="1">
      <alignment horizontal="center" vertical="center" wrapText="1"/>
    </xf>
    <xf numFmtId="164" fontId="16" fillId="12" borderId="2" xfId="0" applyFont="1" applyFill="1" applyBorder="1" applyAlignment="1">
      <alignment horizontal="center" vertical="center" wrapText="1"/>
    </xf>
    <xf numFmtId="166" fontId="13" fillId="12" borderId="4" xfId="0" applyNumberFormat="1" applyFont="1" applyFill="1" applyBorder="1" applyAlignment="1">
      <alignment horizontal="right" vertical="center" wrapText="1"/>
    </xf>
    <xf numFmtId="166" fontId="13" fillId="12" borderId="7" xfId="0" applyNumberFormat="1" applyFont="1" applyFill="1" applyBorder="1" applyAlignment="1">
      <alignment horizontal="left" vertical="center" wrapText="1"/>
    </xf>
    <xf numFmtId="164" fontId="13" fillId="12" borderId="7" xfId="0" applyFont="1" applyFill="1" applyBorder="1" applyAlignment="1">
      <alignment horizontal="left" vertical="center" wrapText="1"/>
    </xf>
    <xf numFmtId="166" fontId="13" fillId="9" borderId="7" xfId="0" applyNumberFormat="1" applyFont="1" applyFill="1" applyBorder="1" applyAlignment="1">
      <alignment horizontal="left" vertical="center"/>
    </xf>
    <xf numFmtId="169" fontId="13" fillId="9" borderId="6" xfId="0" applyNumberFormat="1" applyFont="1" applyFill="1" applyBorder="1" applyAlignment="1">
      <alignment horizontal="center" vertical="center" wrapText="1"/>
    </xf>
    <xf numFmtId="164" fontId="13" fillId="9" borderId="9" xfId="0" applyFont="1" applyFill="1" applyBorder="1" applyAlignment="1">
      <alignment horizontal="center" vertical="center" wrapText="1"/>
    </xf>
    <xf numFmtId="164" fontId="13" fillId="9" borderId="10" xfId="0" applyFont="1" applyFill="1" applyBorder="1" applyAlignment="1">
      <alignment horizontal="center" vertical="center" wrapText="1"/>
    </xf>
    <xf numFmtId="165" fontId="13" fillId="9" borderId="9" xfId="0" applyNumberFormat="1" applyFont="1" applyFill="1" applyBorder="1" applyAlignment="1">
      <alignment horizontal="center" vertical="center" shrinkToFit="1"/>
    </xf>
    <xf numFmtId="169" fontId="13" fillId="9" borderId="4" xfId="0" applyNumberFormat="1" applyFont="1" applyFill="1" applyBorder="1" applyAlignment="1">
      <alignment horizontal="center" vertical="center" wrapText="1"/>
    </xf>
    <xf numFmtId="169" fontId="13" fillId="9" borderId="7" xfId="0" applyNumberFormat="1" applyFont="1" applyFill="1" applyBorder="1" applyAlignment="1">
      <alignment horizontal="center" vertical="center" wrapText="1"/>
    </xf>
    <xf numFmtId="164" fontId="13" fillId="13" borderId="3" xfId="0" applyFont="1" applyFill="1" applyBorder="1" applyAlignment="1">
      <alignment horizontal="center" vertical="center" wrapText="1"/>
    </xf>
    <xf numFmtId="166" fontId="13" fillId="13" borderId="3" xfId="0" applyNumberFormat="1" applyFont="1" applyFill="1" applyBorder="1" applyAlignment="1">
      <alignment horizontal="center" vertical="center" wrapText="1"/>
    </xf>
    <xf numFmtId="170" fontId="13" fillId="13" borderId="3" xfId="0" applyNumberFormat="1" applyFont="1" applyFill="1" applyBorder="1" applyAlignment="1">
      <alignment horizontal="center" vertical="center" wrapText="1"/>
    </xf>
    <xf numFmtId="165" fontId="13" fillId="13" borderId="3" xfId="0" applyNumberFormat="1" applyFont="1" applyFill="1" applyBorder="1" applyAlignment="1">
      <alignment horizontal="center" vertical="center" shrinkToFit="1"/>
    </xf>
    <xf numFmtId="164" fontId="13" fillId="13" borderId="2" xfId="0" applyFont="1" applyFill="1" applyBorder="1" applyAlignment="1">
      <alignment horizontal="center" vertical="center" wrapText="1"/>
    </xf>
    <xf numFmtId="164" fontId="13" fillId="13" borderId="5" xfId="0" applyFont="1" applyFill="1" applyBorder="1" applyAlignment="1">
      <alignment horizontal="center" vertical="center" wrapText="1"/>
    </xf>
    <xf numFmtId="168" fontId="13" fillId="13" borderId="5" xfId="0" applyNumberFormat="1" applyFont="1" applyFill="1" applyBorder="1" applyAlignment="1">
      <alignment horizontal="center" vertical="center" wrapText="1"/>
    </xf>
    <xf numFmtId="166" fontId="13" fillId="13" borderId="5" xfId="0" applyNumberFormat="1" applyFont="1" applyFill="1" applyBorder="1" applyAlignment="1">
      <alignment horizontal="center" vertical="center" wrapText="1"/>
    </xf>
    <xf numFmtId="165" fontId="13" fillId="13" borderId="5" xfId="0" applyNumberFormat="1" applyFont="1" applyFill="1" applyBorder="1" applyAlignment="1">
      <alignment horizontal="center" vertical="center" shrinkToFit="1"/>
    </xf>
    <xf numFmtId="166" fontId="13" fillId="13" borderId="4" xfId="0" applyNumberFormat="1" applyFont="1" applyFill="1" applyBorder="1" applyAlignment="1">
      <alignment horizontal="right" vertical="center" wrapText="1"/>
    </xf>
    <xf numFmtId="166" fontId="13" fillId="13" borderId="6" xfId="0" applyNumberFormat="1" applyFont="1" applyFill="1" applyBorder="1" applyAlignment="1">
      <alignment horizontal="center" vertical="center" wrapText="1"/>
    </xf>
    <xf numFmtId="166" fontId="13" fillId="13" borderId="7" xfId="0" applyNumberFormat="1" applyFont="1" applyFill="1" applyBorder="1" applyAlignment="1">
      <alignment horizontal="left" vertical="center" wrapText="1"/>
    </xf>
    <xf numFmtId="169" fontId="13" fillId="13" borderId="4" xfId="0" applyNumberFormat="1" applyFont="1" applyFill="1" applyBorder="1" applyAlignment="1">
      <alignment horizontal="right" vertical="center" wrapText="1"/>
    </xf>
    <xf numFmtId="164" fontId="13" fillId="13" borderId="6" xfId="0" applyFont="1" applyFill="1" applyBorder="1" applyAlignment="1">
      <alignment horizontal="center" vertical="center" wrapText="1"/>
    </xf>
    <xf numFmtId="169" fontId="13" fillId="13" borderId="7" xfId="0" applyNumberFormat="1" applyFont="1" applyFill="1" applyBorder="1" applyAlignment="1">
      <alignment horizontal="left" vertical="center" wrapText="1"/>
    </xf>
    <xf numFmtId="169" fontId="13" fillId="13" borderId="6" xfId="0" applyNumberFormat="1" applyFont="1" applyFill="1" applyBorder="1" applyAlignment="1">
      <alignment horizontal="center" vertical="center" wrapText="1"/>
    </xf>
    <xf numFmtId="164" fontId="16" fillId="13" borderId="2" xfId="0" applyFont="1" applyFill="1" applyBorder="1" applyAlignment="1">
      <alignment horizontal="center" vertical="center" wrapText="1"/>
    </xf>
    <xf numFmtId="164" fontId="0" fillId="13" borderId="5" xfId="0" applyFill="1" applyBorder="1" applyAlignment="1">
      <alignment/>
    </xf>
    <xf numFmtId="164" fontId="13" fillId="13" borderId="4" xfId="0" applyFont="1" applyFill="1" applyBorder="1" applyAlignment="1">
      <alignment horizontal="right" vertical="center" wrapText="1"/>
    </xf>
    <xf numFmtId="164" fontId="13" fillId="13" borderId="7" xfId="0" applyFont="1" applyFill="1" applyBorder="1" applyAlignment="1">
      <alignment horizontal="left" vertical="center" wrapText="1"/>
    </xf>
    <xf numFmtId="164" fontId="13" fillId="13" borderId="4" xfId="0" applyFont="1" applyFill="1" applyBorder="1" applyAlignment="1">
      <alignment horizontal="center" vertical="center" wrapText="1"/>
    </xf>
    <xf numFmtId="164" fontId="13" fillId="13" borderId="7" xfId="0" applyFont="1" applyFill="1" applyBorder="1" applyAlignment="1">
      <alignment horizontal="center" vertical="center" wrapText="1"/>
    </xf>
    <xf numFmtId="164" fontId="13" fillId="13" borderId="8" xfId="0" applyFont="1" applyFill="1" applyBorder="1" applyAlignment="1">
      <alignment horizontal="center" vertical="center" wrapText="1"/>
    </xf>
    <xf numFmtId="165" fontId="13" fillId="13" borderId="5" xfId="0" applyNumberFormat="1" applyFont="1" applyFill="1" applyBorder="1" applyAlignment="1">
      <alignment horizontal="center" vertical="center" wrapText="1" shrinkToFit="1"/>
    </xf>
    <xf numFmtId="164" fontId="18" fillId="13" borderId="2" xfId="0" applyFont="1" applyFill="1" applyBorder="1" applyAlignment="1">
      <alignment horizontal="center" vertical="center" wrapText="1"/>
    </xf>
    <xf numFmtId="169" fontId="13" fillId="13" borderId="7" xfId="0" applyNumberFormat="1" applyFont="1" applyFill="1" applyBorder="1" applyAlignment="1">
      <alignment horizontal="left" vertical="center"/>
    </xf>
    <xf numFmtId="164" fontId="13" fillId="13" borderId="9" xfId="0" applyFont="1" applyFill="1" applyBorder="1" applyAlignment="1">
      <alignment horizontal="center" vertical="center" wrapText="1"/>
    </xf>
    <xf numFmtId="164" fontId="13" fillId="13" borderId="10" xfId="0" applyFont="1" applyFill="1" applyBorder="1" applyAlignment="1">
      <alignment horizontal="center" vertical="center" wrapText="1"/>
    </xf>
    <xf numFmtId="165" fontId="13" fillId="13" borderId="9" xfId="0" applyNumberFormat="1" applyFont="1" applyFill="1" applyBorder="1" applyAlignment="1">
      <alignment horizontal="center" vertical="center" shrinkToFit="1"/>
    </xf>
    <xf numFmtId="169" fontId="13" fillId="13" borderId="4" xfId="0" applyNumberFormat="1" applyFont="1" applyFill="1" applyBorder="1" applyAlignment="1">
      <alignment horizontal="center" vertical="center" wrapText="1"/>
    </xf>
    <xf numFmtId="169" fontId="13" fillId="13" borderId="7" xfId="0" applyNumberFormat="1" applyFont="1" applyFill="1" applyBorder="1" applyAlignment="1">
      <alignment horizontal="center" vertical="center" wrapText="1"/>
    </xf>
    <xf numFmtId="164" fontId="13" fillId="14" borderId="4" xfId="0" applyFont="1" applyFill="1" applyBorder="1" applyAlignment="1">
      <alignment horizontal="center" vertical="center" wrapText="1"/>
    </xf>
    <xf numFmtId="164" fontId="13" fillId="14" borderId="6" xfId="0" applyFont="1" applyFill="1" applyBorder="1" applyAlignment="1">
      <alignment horizontal="center" vertical="center" wrapText="1"/>
    </xf>
    <xf numFmtId="165" fontId="13" fillId="14" borderId="6" xfId="0" applyNumberFormat="1" applyFont="1" applyFill="1" applyBorder="1" applyAlignment="1">
      <alignment horizontal="center" vertical="center" shrinkToFit="1"/>
    </xf>
    <xf numFmtId="164" fontId="13" fillId="14" borderId="7" xfId="0" applyFont="1" applyFill="1" applyBorder="1" applyAlignment="1">
      <alignment horizontal="center" vertical="center" wrapText="1"/>
    </xf>
    <xf numFmtId="164" fontId="19" fillId="9" borderId="3" xfId="0" applyFont="1" applyFill="1" applyBorder="1" applyAlignment="1">
      <alignment horizontal="center" vertical="center" wrapText="1"/>
    </xf>
    <xf numFmtId="170" fontId="13" fillId="9" borderId="3" xfId="0" applyNumberFormat="1" applyFont="1" applyFill="1" applyBorder="1" applyAlignment="1">
      <alignment horizontal="center" vertical="center" wrapText="1"/>
    </xf>
    <xf numFmtId="170" fontId="13" fillId="9" borderId="4" xfId="0" applyNumberFormat="1" applyFont="1" applyFill="1" applyBorder="1" applyAlignment="1">
      <alignment horizontal="right" vertical="center" wrapText="1"/>
    </xf>
    <xf numFmtId="170" fontId="13" fillId="9" borderId="6" xfId="0" applyNumberFormat="1" applyFont="1" applyFill="1" applyBorder="1" applyAlignment="1">
      <alignment horizontal="left" vertical="center" wrapText="1"/>
    </xf>
    <xf numFmtId="169" fontId="16" fillId="9" borderId="4" xfId="0" applyNumberFormat="1" applyFont="1" applyFill="1" applyBorder="1" applyAlignment="1">
      <alignment horizontal="center" vertical="center" wrapText="1"/>
    </xf>
    <xf numFmtId="169" fontId="16" fillId="9" borderId="6" xfId="0" applyNumberFormat="1" applyFont="1" applyFill="1" applyBorder="1" applyAlignment="1">
      <alignment horizontal="center" vertical="center" wrapText="1"/>
    </xf>
    <xf numFmtId="169" fontId="16" fillId="9" borderId="7" xfId="0" applyNumberFormat="1" applyFont="1" applyFill="1" applyBorder="1" applyAlignment="1">
      <alignment horizontal="center" vertical="center" wrapText="1"/>
    </xf>
    <xf numFmtId="164" fontId="16" fillId="9" borderId="4" xfId="0" applyFont="1" applyFill="1" applyBorder="1" applyAlignment="1">
      <alignment horizontal="center" vertical="center" wrapText="1"/>
    </xf>
    <xf numFmtId="164" fontId="16" fillId="9" borderId="6" xfId="0" applyFont="1" applyFill="1" applyBorder="1" applyAlignment="1">
      <alignment horizontal="center" vertical="center" wrapText="1"/>
    </xf>
    <xf numFmtId="164" fontId="16" fillId="9" borderId="7" xfId="0" applyFont="1" applyFill="1" applyBorder="1" applyAlignment="1">
      <alignment horizontal="center" vertical="center" wrapText="1"/>
    </xf>
    <xf numFmtId="164" fontId="19" fillId="13" borderId="3" xfId="0" applyFont="1" applyFill="1" applyBorder="1" applyAlignment="1">
      <alignment horizontal="center" vertical="center" wrapText="1"/>
    </xf>
    <xf numFmtId="170" fontId="13" fillId="13" borderId="4" xfId="0" applyNumberFormat="1" applyFont="1" applyFill="1" applyBorder="1" applyAlignment="1">
      <alignment horizontal="right" vertical="center" wrapText="1"/>
    </xf>
    <xf numFmtId="170" fontId="13" fillId="13" borderId="6" xfId="0" applyNumberFormat="1" applyFont="1" applyFill="1" applyBorder="1" applyAlignment="1">
      <alignment horizontal="left" vertical="center" wrapText="1"/>
    </xf>
    <xf numFmtId="169" fontId="16" fillId="13" borderId="4" xfId="0" applyNumberFormat="1" applyFont="1" applyFill="1" applyBorder="1" applyAlignment="1">
      <alignment horizontal="center" vertical="center" wrapText="1"/>
    </xf>
    <xf numFmtId="169" fontId="16" fillId="13" borderId="6" xfId="0" applyNumberFormat="1" applyFont="1" applyFill="1" applyBorder="1" applyAlignment="1">
      <alignment horizontal="center" vertical="center" wrapText="1"/>
    </xf>
    <xf numFmtId="169" fontId="16" fillId="13" borderId="7" xfId="0" applyNumberFormat="1" applyFont="1" applyFill="1" applyBorder="1" applyAlignment="1">
      <alignment horizontal="center" vertical="center" wrapText="1"/>
    </xf>
    <xf numFmtId="164" fontId="16" fillId="13" borderId="4" xfId="0" applyFont="1" applyFill="1" applyBorder="1" applyAlignment="1">
      <alignment horizontal="center" vertical="center" wrapText="1"/>
    </xf>
    <xf numFmtId="164" fontId="16" fillId="13" borderId="6" xfId="0" applyFont="1" applyFill="1" applyBorder="1" applyAlignment="1">
      <alignment horizontal="center" vertical="center" wrapText="1"/>
    </xf>
    <xf numFmtId="164" fontId="16" fillId="13" borderId="7" xfId="0" applyFont="1" applyFill="1" applyBorder="1" applyAlignment="1">
      <alignment horizontal="center" vertical="center" wrapText="1"/>
    </xf>
    <xf numFmtId="169" fontId="16" fillId="9" borderId="4" xfId="0" applyNumberFormat="1" applyFont="1" applyFill="1" applyBorder="1" applyAlignment="1">
      <alignment horizontal="right" vertical="center" wrapText="1"/>
    </xf>
    <xf numFmtId="169" fontId="16" fillId="9" borderId="7" xfId="0" applyNumberFormat="1" applyFont="1" applyFill="1" applyBorder="1" applyAlignment="1">
      <alignment horizontal="left" vertical="center"/>
    </xf>
    <xf numFmtId="169" fontId="16" fillId="13" borderId="4" xfId="0" applyNumberFormat="1" applyFont="1" applyFill="1" applyBorder="1" applyAlignment="1">
      <alignment horizontal="right" vertical="center" wrapText="1"/>
    </xf>
    <xf numFmtId="164" fontId="16" fillId="15" borderId="2" xfId="0" applyFont="1" applyFill="1" applyBorder="1" applyAlignment="1">
      <alignment horizontal="center" vertical="center" wrapText="1"/>
    </xf>
    <xf numFmtId="169" fontId="16" fillId="15" borderId="4" xfId="0" applyNumberFormat="1" applyFont="1" applyFill="1" applyBorder="1" applyAlignment="1">
      <alignment horizontal="right" vertical="center" wrapText="1"/>
    </xf>
    <xf numFmtId="169" fontId="16" fillId="15" borderId="6" xfId="0" applyNumberFormat="1" applyFont="1" applyFill="1" applyBorder="1" applyAlignment="1">
      <alignment horizontal="center" vertical="center" wrapText="1"/>
    </xf>
    <xf numFmtId="169" fontId="16" fillId="15" borderId="7" xfId="0" applyNumberFormat="1" applyFont="1" applyFill="1" applyBorder="1" applyAlignment="1">
      <alignment horizontal="left" vertical="center" wrapText="1"/>
    </xf>
    <xf numFmtId="169" fontId="13" fillId="15" borderId="4" xfId="0" applyNumberFormat="1" applyFont="1" applyFill="1" applyBorder="1" applyAlignment="1">
      <alignment horizontal="right" vertical="center" wrapText="1"/>
    </xf>
    <xf numFmtId="169" fontId="13" fillId="15" borderId="6" xfId="0" applyNumberFormat="1" applyFont="1" applyFill="1" applyBorder="1" applyAlignment="1">
      <alignment horizontal="center" vertical="center" wrapText="1"/>
    </xf>
    <xf numFmtId="169" fontId="13" fillId="15" borderId="7" xfId="0" applyNumberFormat="1" applyFont="1" applyFill="1" applyBorder="1" applyAlignment="1">
      <alignment horizontal="left" vertical="center" wrapText="1"/>
    </xf>
    <xf numFmtId="170" fontId="13" fillId="9" borderId="5" xfId="0" applyNumberFormat="1" applyFont="1" applyFill="1" applyBorder="1" applyAlignment="1">
      <alignment horizontal="center" vertical="center" wrapText="1"/>
    </xf>
    <xf numFmtId="164" fontId="16" fillId="9" borderId="4" xfId="0" applyFont="1" applyFill="1" applyBorder="1" applyAlignment="1">
      <alignment horizontal="right" vertical="center" wrapText="1"/>
    </xf>
    <xf numFmtId="171" fontId="16" fillId="9" borderId="7" xfId="0" applyNumberFormat="1" applyFont="1" applyFill="1" applyBorder="1" applyAlignment="1">
      <alignment horizontal="center" vertical="center" wrapText="1"/>
    </xf>
    <xf numFmtId="164" fontId="19" fillId="4" borderId="3" xfId="0" applyFont="1" applyFill="1" applyBorder="1" applyAlignment="1">
      <alignment horizontal="center" vertical="center" wrapText="1"/>
    </xf>
    <xf numFmtId="164" fontId="13" fillId="4" borderId="3" xfId="0" applyFont="1" applyFill="1" applyBorder="1" applyAlignment="1">
      <alignment horizontal="center" vertical="center" wrapText="1"/>
    </xf>
    <xf numFmtId="164" fontId="13" fillId="4" borderId="8" xfId="0" applyFont="1" applyFill="1" applyBorder="1" applyAlignment="1">
      <alignment horizontal="center" vertical="center" wrapText="1"/>
    </xf>
    <xf numFmtId="166" fontId="13" fillId="4" borderId="3" xfId="0" applyNumberFormat="1" applyFont="1" applyFill="1" applyBorder="1" applyAlignment="1">
      <alignment horizontal="center" vertical="center" wrapText="1"/>
    </xf>
    <xf numFmtId="170" fontId="13" fillId="4" borderId="3" xfId="0" applyNumberFormat="1" applyFont="1" applyFill="1" applyBorder="1" applyAlignment="1">
      <alignment horizontal="center" vertical="center" wrapText="1"/>
    </xf>
    <xf numFmtId="165" fontId="13" fillId="4" borderId="3" xfId="0" applyNumberFormat="1" applyFont="1" applyFill="1" applyBorder="1" applyAlignment="1">
      <alignment horizontal="center" vertical="center" shrinkToFit="1"/>
    </xf>
    <xf numFmtId="164" fontId="13" fillId="4" borderId="2" xfId="0" applyFont="1" applyFill="1" applyBorder="1" applyAlignment="1">
      <alignment horizontal="center" vertical="center" wrapText="1"/>
    </xf>
    <xf numFmtId="164" fontId="13" fillId="4" borderId="5" xfId="0" applyFont="1" applyFill="1" applyBorder="1" applyAlignment="1">
      <alignment horizontal="center" vertical="center" wrapText="1"/>
    </xf>
    <xf numFmtId="168" fontId="13" fillId="4" borderId="5" xfId="0" applyNumberFormat="1" applyFont="1" applyFill="1" applyBorder="1" applyAlignment="1">
      <alignment horizontal="center" vertical="center" wrapText="1"/>
    </xf>
    <xf numFmtId="166" fontId="13" fillId="4" borderId="5" xfId="0" applyNumberFormat="1" applyFont="1" applyFill="1" applyBorder="1" applyAlignment="1">
      <alignment horizontal="center" vertical="center" wrapText="1"/>
    </xf>
    <xf numFmtId="165" fontId="13" fillId="4" borderId="5" xfId="0" applyNumberFormat="1" applyFont="1" applyFill="1" applyBorder="1" applyAlignment="1">
      <alignment horizontal="center" vertical="center" shrinkToFit="1"/>
    </xf>
    <xf numFmtId="169" fontId="13" fillId="4" borderId="4" xfId="0" applyNumberFormat="1" applyFont="1" applyFill="1" applyBorder="1" applyAlignment="1">
      <alignment horizontal="right" vertical="center" wrapText="1"/>
    </xf>
    <xf numFmtId="164" fontId="13" fillId="4" borderId="6" xfId="0" applyFont="1" applyFill="1" applyBorder="1" applyAlignment="1">
      <alignment horizontal="center" vertical="center" wrapText="1"/>
    </xf>
    <xf numFmtId="169" fontId="13" fillId="4" borderId="7" xfId="0" applyNumberFormat="1" applyFont="1" applyFill="1" applyBorder="1" applyAlignment="1">
      <alignment horizontal="left" vertical="center" wrapText="1"/>
    </xf>
    <xf numFmtId="166" fontId="13" fillId="4" borderId="4" xfId="0" applyNumberFormat="1" applyFont="1" applyFill="1" applyBorder="1" applyAlignment="1">
      <alignment horizontal="right" vertical="center" wrapText="1"/>
    </xf>
    <xf numFmtId="166" fontId="13" fillId="4" borderId="6" xfId="0" applyNumberFormat="1" applyFont="1" applyFill="1" applyBorder="1" applyAlignment="1">
      <alignment horizontal="center" vertical="center" wrapText="1"/>
    </xf>
    <xf numFmtId="166" fontId="13" fillId="4" borderId="7" xfId="0" applyNumberFormat="1" applyFont="1" applyFill="1" applyBorder="1" applyAlignment="1">
      <alignment horizontal="left" vertical="center" wrapText="1"/>
    </xf>
    <xf numFmtId="164" fontId="16" fillId="4" borderId="2" xfId="0" applyFont="1" applyFill="1" applyBorder="1" applyAlignment="1">
      <alignment horizontal="center" vertical="center" wrapText="1"/>
    </xf>
    <xf numFmtId="170" fontId="13" fillId="4" borderId="4" xfId="0" applyNumberFormat="1" applyFont="1" applyFill="1" applyBorder="1" applyAlignment="1">
      <alignment horizontal="right" vertical="center" wrapText="1"/>
    </xf>
    <xf numFmtId="170" fontId="13" fillId="4" borderId="6" xfId="0" applyNumberFormat="1" applyFont="1" applyFill="1" applyBorder="1" applyAlignment="1">
      <alignment horizontal="left" vertical="center" wrapText="1"/>
    </xf>
    <xf numFmtId="164" fontId="13" fillId="4" borderId="7" xfId="0" applyFont="1" applyFill="1" applyBorder="1" applyAlignment="1">
      <alignment horizontal="left" vertical="center" wrapText="1"/>
    </xf>
    <xf numFmtId="164" fontId="13" fillId="4" borderId="4" xfId="0" applyFont="1" applyFill="1" applyBorder="1" applyAlignment="1">
      <alignment horizontal="right" vertical="center" wrapText="1"/>
    </xf>
    <xf numFmtId="164" fontId="13" fillId="4" borderId="4" xfId="0" applyFont="1" applyFill="1" applyBorder="1" applyAlignment="1">
      <alignment horizontal="center" vertical="center" wrapText="1"/>
    </xf>
    <xf numFmtId="164" fontId="13" fillId="4" borderId="7" xfId="0" applyFont="1" applyFill="1" applyBorder="1" applyAlignment="1">
      <alignment horizontal="center" vertical="center" wrapText="1"/>
    </xf>
    <xf numFmtId="164" fontId="16" fillId="4" borderId="4" xfId="0" applyFont="1" applyFill="1" applyBorder="1" applyAlignment="1">
      <alignment horizontal="right" vertical="center" wrapText="1"/>
    </xf>
    <xf numFmtId="164" fontId="16" fillId="4" borderId="6" xfId="0" applyFont="1" applyFill="1" applyBorder="1" applyAlignment="1">
      <alignment horizontal="center" vertical="center" wrapText="1"/>
    </xf>
    <xf numFmtId="164" fontId="16" fillId="4" borderId="7" xfId="0" applyFont="1" applyFill="1" applyBorder="1" applyAlignment="1">
      <alignment horizontal="center" vertical="center" wrapText="1"/>
    </xf>
    <xf numFmtId="164" fontId="13" fillId="4" borderId="9" xfId="0" applyFont="1" applyFill="1" applyBorder="1" applyAlignment="1">
      <alignment horizontal="center" vertical="center" wrapText="1"/>
    </xf>
    <xf numFmtId="164" fontId="13" fillId="4" borderId="10" xfId="0" applyFont="1" applyFill="1" applyBorder="1" applyAlignment="1">
      <alignment horizontal="center" vertical="center" wrapText="1"/>
    </xf>
    <xf numFmtId="165" fontId="13" fillId="4" borderId="9" xfId="0" applyNumberFormat="1" applyFont="1" applyFill="1" applyBorder="1" applyAlignment="1">
      <alignment horizontal="center" vertical="center" shrinkToFit="1"/>
    </xf>
    <xf numFmtId="169" fontId="13" fillId="4" borderId="4" xfId="0" applyNumberFormat="1" applyFont="1" applyFill="1" applyBorder="1" applyAlignment="1">
      <alignment horizontal="center" vertical="center" wrapText="1"/>
    </xf>
    <xf numFmtId="169" fontId="13" fillId="4" borderId="6" xfId="0" applyNumberFormat="1" applyFont="1" applyFill="1" applyBorder="1" applyAlignment="1">
      <alignment horizontal="center" vertical="center" wrapText="1"/>
    </xf>
    <xf numFmtId="169" fontId="13" fillId="4" borderId="7" xfId="0" applyNumberFormat="1" applyFont="1" applyFill="1" applyBorder="1" applyAlignment="1">
      <alignment horizontal="center" vertical="center" wrapText="1"/>
    </xf>
    <xf numFmtId="169" fontId="16" fillId="9" borderId="7" xfId="0" applyNumberFormat="1" applyFont="1" applyFill="1" applyBorder="1" applyAlignment="1">
      <alignment horizontal="left" vertical="center" wrapText="1"/>
    </xf>
    <xf numFmtId="164" fontId="20" fillId="14" borderId="4" xfId="0" applyFont="1" applyFill="1" applyBorder="1" applyAlignment="1">
      <alignment horizontal="center" vertical="center" wrapText="1"/>
    </xf>
    <xf numFmtId="164" fontId="13" fillId="14" borderId="6" xfId="0" applyFont="1" applyFill="1" applyBorder="1" applyAlignment="1">
      <alignment horizontal="right" vertical="center" wrapText="1"/>
    </xf>
    <xf numFmtId="169" fontId="13" fillId="14" borderId="6" xfId="0" applyNumberFormat="1" applyFont="1" applyFill="1" applyBorder="1" applyAlignment="1">
      <alignment horizontal="left" vertical="center" wrapText="1"/>
    </xf>
    <xf numFmtId="164" fontId="13" fillId="14" borderId="6" xfId="0" applyFont="1" applyFill="1" applyBorder="1" applyAlignment="1">
      <alignment horizontal="left" vertical="center" wrapText="1"/>
    </xf>
    <xf numFmtId="172" fontId="13" fillId="14" borderId="6" xfId="0" applyNumberFormat="1" applyFont="1" applyFill="1" applyBorder="1" applyAlignment="1">
      <alignment horizontal="right" vertical="center" wrapText="1"/>
    </xf>
    <xf numFmtId="172" fontId="13" fillId="14" borderId="6" xfId="0" applyNumberFormat="1" applyFont="1" applyFill="1" applyBorder="1" applyAlignment="1">
      <alignment horizontal="left" vertical="center" wrapText="1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BCC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nolab.ca/users/services/gamma-assay/coax/CUTE/L01/L01.html" TargetMode="External" /><Relationship Id="rId2" Type="http://schemas.openxmlformats.org/officeDocument/2006/relationships/hyperlink" Target="https://www.snolab.ca/users/services/gamma-assay/coax/CUTE/L02/L02.html" TargetMode="External" /><Relationship Id="rId3" Type="http://schemas.openxmlformats.org/officeDocument/2006/relationships/hyperlink" Target="https://www.snolab.ca/users/services/gamma-assay/coax/CUTE/L03/L03.html" TargetMode="External" /><Relationship Id="rId4" Type="http://schemas.openxmlformats.org/officeDocument/2006/relationships/hyperlink" Target="https://www.snolab.ca/users/services/gamma-assay/coax/CUTE/L04/L04.html" TargetMode="External" /><Relationship Id="rId5" Type="http://schemas.openxmlformats.org/officeDocument/2006/relationships/hyperlink" Target="https://www.snolab.ca/users/services/gamma-assay/coax/CUTE/L05/L05.html" TargetMode="External" /><Relationship Id="rId6" Type="http://schemas.openxmlformats.org/officeDocument/2006/relationships/hyperlink" Target="https://www.snolab.ca/users/services/gamma-assay/coax/CUTE/L06/L06.html" TargetMode="External" /><Relationship Id="rId7" Type="http://schemas.openxmlformats.org/officeDocument/2006/relationships/hyperlink" Target="https://www.snolab.ca/users/services/gamma-assay/coax/CUTE/L07/L07.html" TargetMode="External" /><Relationship Id="rId8" Type="http://schemas.openxmlformats.org/officeDocument/2006/relationships/hyperlink" Target="https://www.snolab.ca/users/services/gamma-assay/coax/CUTE/L08/L08.html" TargetMode="External" /><Relationship Id="rId9" Type="http://schemas.openxmlformats.org/officeDocument/2006/relationships/hyperlink" Target="https://www.snolab.ca/users/services/gamma-assay/coax/CUTE/L09/L09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6"/>
  <sheetViews>
    <sheetView tabSelected="1" zoomScale="85" zoomScaleNormal="85" workbookViewId="0" topLeftCell="A79">
      <selection activeCell="A87" sqref="A87"/>
    </sheetView>
  </sheetViews>
  <sheetFormatPr defaultColWidth="9.140625" defaultRowHeight="13.5" customHeight="1"/>
  <cols>
    <col min="1" max="2" width="13.421875" style="1" customWidth="1"/>
    <col min="3" max="3" width="7.421875" style="1" customWidth="1"/>
    <col min="4" max="4" width="8.421875" style="1" customWidth="1"/>
    <col min="5" max="5" width="10.421875" style="1" customWidth="1"/>
    <col min="6" max="6" width="10.421875" style="2" customWidth="1"/>
    <col min="7" max="7" width="10.421875" style="1" customWidth="1"/>
    <col min="8" max="8" width="9.421875" style="1" customWidth="1"/>
    <col min="9" max="9" width="8.421875" style="1" customWidth="1"/>
    <col min="10" max="10" width="9.140625" style="1" customWidth="1"/>
    <col min="11" max="12" width="9.421875" style="1" customWidth="1"/>
    <col min="13" max="13" width="8.421875" style="1" customWidth="1"/>
    <col min="14" max="14" width="9.421875" style="1" customWidth="1"/>
    <col min="15" max="15" width="5.421875" style="1" customWidth="1"/>
    <col min="16" max="16" width="8.421875" style="1" customWidth="1"/>
    <col min="17" max="17" width="9.421875" style="1" customWidth="1"/>
    <col min="18" max="18" width="6.421875" style="1" customWidth="1"/>
    <col min="19" max="19" width="8.421875" style="1" customWidth="1"/>
    <col min="20" max="20" width="10.421875" style="1" customWidth="1"/>
    <col min="21" max="21" width="5.421875" style="1" customWidth="1"/>
    <col min="22" max="23" width="9.421875" style="1" customWidth="1"/>
    <col min="24" max="24" width="5.421875" style="1" customWidth="1"/>
    <col min="25" max="25" width="8.421875" style="1" customWidth="1"/>
    <col min="26" max="26" width="9.421875" style="1" customWidth="1"/>
    <col min="27" max="27" width="5.421875" style="1" customWidth="1"/>
    <col min="28" max="28" width="8.421875" style="1" customWidth="1"/>
    <col min="29" max="29" width="6.421875" style="1" customWidth="1"/>
    <col min="30" max="30" width="3.421875" style="1" customWidth="1"/>
    <col min="31" max="31" width="6.421875" style="1" customWidth="1"/>
    <col min="32" max="16384" width="9.421875" style="3" customWidth="1"/>
  </cols>
  <sheetData>
    <row r="1" spans="1:31" ht="12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ht="12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6" t="s">
        <v>2</v>
      </c>
      <c r="L2" s="6"/>
      <c r="M2" s="6"/>
      <c r="N2" s="6"/>
      <c r="O2" s="6"/>
      <c r="P2" s="6"/>
      <c r="Q2" s="7" t="s">
        <v>3</v>
      </c>
      <c r="R2" s="7"/>
      <c r="S2" s="7"/>
      <c r="T2" s="7"/>
      <c r="U2" s="7"/>
      <c r="V2" s="7"/>
      <c r="W2" s="8" t="s">
        <v>4</v>
      </c>
      <c r="X2" s="8"/>
      <c r="Y2" s="8"/>
      <c r="Z2" s="8"/>
      <c r="AA2" s="8"/>
      <c r="AB2" s="8"/>
      <c r="AC2" s="8"/>
      <c r="AD2" s="8"/>
      <c r="AE2" s="8"/>
    </row>
    <row r="3" spans="1:31" ht="12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6"/>
      <c r="L3" s="6"/>
      <c r="M3" s="6"/>
      <c r="N3" s="6"/>
      <c r="O3" s="6"/>
      <c r="P3" s="6"/>
      <c r="Q3" s="7"/>
      <c r="R3" s="7"/>
      <c r="S3" s="7"/>
      <c r="T3" s="7"/>
      <c r="U3" s="7"/>
      <c r="V3" s="7"/>
      <c r="W3" s="8" t="s">
        <v>5</v>
      </c>
      <c r="X3" s="8"/>
      <c r="Y3" s="8"/>
      <c r="Z3" s="8"/>
      <c r="AA3" s="8"/>
      <c r="AB3" s="8"/>
      <c r="AC3" s="8"/>
      <c r="AD3" s="8"/>
      <c r="AE3" s="8"/>
    </row>
    <row r="4" spans="1:31" ht="12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6"/>
      <c r="L4" s="6"/>
      <c r="M4" s="6"/>
      <c r="N4" s="6"/>
      <c r="O4" s="6"/>
      <c r="P4" s="6"/>
      <c r="Q4" s="7"/>
      <c r="R4" s="7"/>
      <c r="S4" s="7"/>
      <c r="T4" s="7"/>
      <c r="U4" s="7"/>
      <c r="V4" s="7"/>
      <c r="W4" s="8" t="s">
        <v>6</v>
      </c>
      <c r="X4" s="8"/>
      <c r="Y4" s="8"/>
      <c r="Z4" s="8"/>
      <c r="AA4" s="8"/>
      <c r="AB4" s="8"/>
      <c r="AC4" s="8"/>
      <c r="AD4" s="8"/>
      <c r="AE4" s="8"/>
    </row>
    <row r="5" spans="1:31" ht="12.75" customHeight="1">
      <c r="A5" s="9" t="s">
        <v>7</v>
      </c>
      <c r="B5" s="9"/>
      <c r="C5" s="9"/>
      <c r="D5" s="9"/>
      <c r="E5" s="9"/>
      <c r="F5" s="9"/>
      <c r="G5" s="9"/>
      <c r="H5" s="9"/>
      <c r="I5" s="9"/>
      <c r="J5" s="9"/>
      <c r="K5" s="6" t="s">
        <v>8</v>
      </c>
      <c r="L5" s="6"/>
      <c r="M5" s="6"/>
      <c r="N5" s="6"/>
      <c r="O5" s="6"/>
      <c r="P5" s="6"/>
      <c r="Q5" s="10" t="s">
        <v>9</v>
      </c>
      <c r="R5" s="10"/>
      <c r="S5" s="10"/>
      <c r="T5" s="10"/>
      <c r="U5" s="10"/>
      <c r="V5" s="10"/>
      <c r="W5" s="8" t="s">
        <v>10</v>
      </c>
      <c r="X5" s="8"/>
      <c r="Y5" s="8"/>
      <c r="Z5" s="8"/>
      <c r="AA5" s="8"/>
      <c r="AB5" s="8"/>
      <c r="AC5" s="8"/>
      <c r="AD5" s="8"/>
      <c r="AE5" s="8"/>
    </row>
    <row r="6" spans="1:31" ht="12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6"/>
      <c r="L6" s="6"/>
      <c r="M6" s="6"/>
      <c r="N6" s="6"/>
      <c r="O6" s="6"/>
      <c r="P6" s="6"/>
      <c r="Q6" s="10"/>
      <c r="R6" s="10"/>
      <c r="S6" s="10"/>
      <c r="T6" s="10"/>
      <c r="U6" s="10"/>
      <c r="V6" s="10"/>
      <c r="W6" s="11" t="s">
        <v>11</v>
      </c>
      <c r="X6" s="11"/>
      <c r="Y6" s="11"/>
      <c r="Z6" s="11"/>
      <c r="AA6" s="11"/>
      <c r="AB6" s="11"/>
      <c r="AC6" s="11"/>
      <c r="AD6" s="11"/>
      <c r="AE6" s="11"/>
    </row>
    <row r="7" spans="1:31" ht="12.7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6"/>
      <c r="L7" s="6"/>
      <c r="M7" s="6"/>
      <c r="N7" s="6"/>
      <c r="O7" s="6"/>
      <c r="P7" s="6"/>
      <c r="Q7" s="10"/>
      <c r="R7" s="10"/>
      <c r="S7" s="10"/>
      <c r="T7" s="10"/>
      <c r="U7" s="10"/>
      <c r="V7" s="10"/>
      <c r="W7" s="11" t="s">
        <v>12</v>
      </c>
      <c r="X7" s="11"/>
      <c r="Y7" s="11"/>
      <c r="Z7" s="11"/>
      <c r="AA7" s="11"/>
      <c r="AB7" s="11"/>
      <c r="AC7" s="11"/>
      <c r="AD7" s="11"/>
      <c r="AE7" s="11"/>
    </row>
    <row r="8" spans="1:31" ht="12.7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6" t="s">
        <v>13</v>
      </c>
      <c r="L8" s="6"/>
      <c r="M8" s="6"/>
      <c r="N8" s="6"/>
      <c r="O8" s="6"/>
      <c r="P8" s="6"/>
      <c r="Q8" s="7" t="s">
        <v>14</v>
      </c>
      <c r="R8" s="7"/>
      <c r="S8" s="7"/>
      <c r="T8" s="7"/>
      <c r="U8" s="7"/>
      <c r="V8" s="7"/>
      <c r="W8" s="8" t="s">
        <v>15</v>
      </c>
      <c r="X8" s="8"/>
      <c r="Y8" s="8"/>
      <c r="Z8" s="8"/>
      <c r="AA8" s="8"/>
      <c r="AB8" s="8"/>
      <c r="AC8" s="8"/>
      <c r="AD8" s="8"/>
      <c r="AE8" s="8"/>
    </row>
    <row r="9" spans="1:31" ht="12.7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6" t="s">
        <v>16</v>
      </c>
      <c r="L9" s="6"/>
      <c r="M9" s="6"/>
      <c r="N9" s="6"/>
      <c r="O9" s="6"/>
      <c r="P9" s="6"/>
      <c r="Q9" s="7" t="s">
        <v>17</v>
      </c>
      <c r="R9" s="7"/>
      <c r="S9" s="7"/>
      <c r="T9" s="7"/>
      <c r="U9" s="7"/>
      <c r="V9" s="7"/>
      <c r="W9" s="8" t="s">
        <v>18</v>
      </c>
      <c r="X9" s="8"/>
      <c r="Y9" s="8"/>
      <c r="Z9" s="8"/>
      <c r="AA9" s="8"/>
      <c r="AB9" s="8"/>
      <c r="AC9" s="8"/>
      <c r="AD9" s="8"/>
      <c r="AE9" s="8"/>
    </row>
    <row r="10" spans="1:31" ht="12.75" customHeight="1">
      <c r="A10" s="12" t="s">
        <v>19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</row>
    <row r="11" spans="1:31" ht="12.75" customHeight="1">
      <c r="A11" s="13" t="s">
        <v>20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</row>
    <row r="12" spans="1:31" ht="12.75" customHeight="1">
      <c r="A12" s="14" t="s">
        <v>21</v>
      </c>
      <c r="B12" s="14" t="s">
        <v>22</v>
      </c>
      <c r="C12" s="14" t="s">
        <v>23</v>
      </c>
      <c r="D12" s="14" t="s">
        <v>24</v>
      </c>
      <c r="E12" s="14" t="s">
        <v>25</v>
      </c>
      <c r="F12" s="15" t="s">
        <v>26</v>
      </c>
      <c r="G12" s="16"/>
      <c r="H12" s="17"/>
      <c r="I12" s="18"/>
      <c r="J12" s="19"/>
      <c r="K12" s="17"/>
      <c r="L12" s="18"/>
      <c r="M12" s="19"/>
      <c r="N12" s="17"/>
      <c r="O12" s="18"/>
      <c r="P12" s="19"/>
      <c r="Q12" s="17"/>
      <c r="R12" s="18"/>
      <c r="S12" s="19"/>
      <c r="T12" s="20"/>
      <c r="U12" s="18"/>
      <c r="V12" s="19"/>
      <c r="W12" s="17"/>
      <c r="X12" s="18"/>
      <c r="Y12" s="19"/>
      <c r="Z12" s="17"/>
      <c r="AA12" s="18"/>
      <c r="AB12" s="19"/>
      <c r="AC12" s="14"/>
      <c r="AD12" s="14"/>
      <c r="AE12" s="14"/>
    </row>
    <row r="13" spans="1:31" ht="25.5" customHeight="1">
      <c r="A13" s="21" t="s">
        <v>27</v>
      </c>
      <c r="B13" s="21"/>
      <c r="C13" s="21"/>
      <c r="D13" s="22">
        <v>171.327</v>
      </c>
      <c r="E13" s="22"/>
      <c r="F13" s="23">
        <v>43553</v>
      </c>
      <c r="G13" s="24" t="s">
        <v>28</v>
      </c>
      <c r="H13" s="25"/>
      <c r="I13" s="26" t="s">
        <v>29</v>
      </c>
      <c r="J13" s="27"/>
      <c r="K13" s="25"/>
      <c r="L13" s="26" t="s">
        <v>30</v>
      </c>
      <c r="M13" s="27"/>
      <c r="N13" s="25"/>
      <c r="O13" s="26" t="s">
        <v>31</v>
      </c>
      <c r="P13" s="27"/>
      <c r="Q13" s="25"/>
      <c r="R13" s="26" t="s">
        <v>32</v>
      </c>
      <c r="S13" s="27"/>
      <c r="T13" s="28"/>
      <c r="U13" s="26" t="s">
        <v>33</v>
      </c>
      <c r="V13" s="27"/>
      <c r="W13" s="25"/>
      <c r="X13" s="26" t="s">
        <v>34</v>
      </c>
      <c r="Y13" s="27"/>
      <c r="Z13" s="29"/>
      <c r="AA13" s="30" t="s">
        <v>35</v>
      </c>
      <c r="AB13" s="31"/>
      <c r="AC13" s="32" t="s">
        <v>36</v>
      </c>
      <c r="AD13" s="32"/>
      <c r="AE13" s="32"/>
    </row>
    <row r="14" spans="1:31" ht="25.5" customHeight="1">
      <c r="A14" s="33" t="s">
        <v>37</v>
      </c>
      <c r="B14" s="33"/>
      <c r="C14" s="34"/>
      <c r="D14" s="35"/>
      <c r="E14" s="35"/>
      <c r="F14" s="36">
        <v>43850</v>
      </c>
      <c r="G14" s="24" t="s">
        <v>38</v>
      </c>
      <c r="H14" s="37">
        <v>1.201</v>
      </c>
      <c r="I14" s="38" t="s">
        <v>39</v>
      </c>
      <c r="J14" s="39">
        <v>0.053430000000000005</v>
      </c>
      <c r="K14" s="40">
        <v>2.575</v>
      </c>
      <c r="L14" s="41" t="s">
        <v>39</v>
      </c>
      <c r="M14" s="42">
        <v>0.40390000000000004</v>
      </c>
      <c r="N14" s="37">
        <v>0.10980000000000001</v>
      </c>
      <c r="O14" s="38" t="s">
        <v>39</v>
      </c>
      <c r="P14" s="39">
        <v>0.015240000000000002</v>
      </c>
      <c r="Q14" s="37">
        <v>1.074</v>
      </c>
      <c r="R14" s="38" t="s">
        <v>39</v>
      </c>
      <c r="S14" s="39">
        <v>0.0584</v>
      </c>
      <c r="T14" s="40">
        <v>4.9686</v>
      </c>
      <c r="U14" s="41" t="s">
        <v>39</v>
      </c>
      <c r="V14" s="42">
        <v>0.45170000000000005</v>
      </c>
      <c r="W14" s="37">
        <v>0.0235</v>
      </c>
      <c r="X14" s="38" t="s">
        <v>39</v>
      </c>
      <c r="Y14" s="39">
        <v>0.021400000000000002</v>
      </c>
      <c r="Z14" s="37">
        <v>0.1177</v>
      </c>
      <c r="AA14" s="38" t="s">
        <v>39</v>
      </c>
      <c r="AB14" s="39">
        <v>0.017650000000000002</v>
      </c>
      <c r="AC14" s="43"/>
      <c r="AD14" s="43"/>
      <c r="AE14" s="43"/>
    </row>
    <row r="15" spans="1:31" ht="21" customHeight="1">
      <c r="A15" s="44"/>
      <c r="B15" s="33"/>
      <c r="C15" s="33"/>
      <c r="D15" s="33"/>
      <c r="E15" s="33"/>
      <c r="F15" s="36"/>
      <c r="G15" s="24"/>
      <c r="H15" s="45"/>
      <c r="I15" s="41"/>
      <c r="J15" s="46"/>
      <c r="K15" s="45"/>
      <c r="L15" s="41"/>
      <c r="M15" s="46"/>
      <c r="N15" s="45"/>
      <c r="O15" s="41"/>
      <c r="P15" s="46"/>
      <c r="Q15" s="45"/>
      <c r="R15" s="41"/>
      <c r="S15" s="46"/>
      <c r="T15" s="45"/>
      <c r="U15" s="41"/>
      <c r="V15" s="46"/>
      <c r="W15" s="45"/>
      <c r="X15" s="41"/>
      <c r="Y15" s="46"/>
      <c r="Z15" s="45"/>
      <c r="AA15" s="41"/>
      <c r="AB15" s="46"/>
      <c r="AC15" s="47"/>
      <c r="AD15" s="41"/>
      <c r="AE15" s="48"/>
    </row>
    <row r="16" spans="1:31" ht="21.75" customHeight="1">
      <c r="A16" s="33"/>
      <c r="B16" s="33"/>
      <c r="C16" s="49"/>
      <c r="D16" s="33"/>
      <c r="E16" s="33"/>
      <c r="F16" s="50"/>
      <c r="G16" s="51" t="s">
        <v>28</v>
      </c>
      <c r="H16" s="52" t="s">
        <v>40</v>
      </c>
      <c r="I16" s="52"/>
      <c r="J16" s="52"/>
      <c r="K16" s="25"/>
      <c r="L16" s="26" t="s">
        <v>41</v>
      </c>
      <c r="M16" s="27"/>
      <c r="N16" s="53"/>
      <c r="O16" s="26" t="s">
        <v>42</v>
      </c>
      <c r="P16" s="54"/>
      <c r="Q16" s="53"/>
      <c r="R16" s="26" t="s">
        <v>43</v>
      </c>
      <c r="S16" s="54"/>
      <c r="T16" s="28"/>
      <c r="U16" s="26" t="s">
        <v>44</v>
      </c>
      <c r="V16" s="55"/>
      <c r="W16" s="28"/>
      <c r="X16" s="26"/>
      <c r="Y16" s="55"/>
      <c r="Z16" s="28"/>
      <c r="AA16" s="26"/>
      <c r="AB16" s="55"/>
      <c r="AC16" s="25"/>
      <c r="AD16" s="26"/>
      <c r="AE16" s="27"/>
    </row>
    <row r="17" spans="1:31" ht="21.75" customHeight="1">
      <c r="A17" s="33"/>
      <c r="B17" s="33"/>
      <c r="C17" s="49"/>
      <c r="D17" s="33"/>
      <c r="E17" s="33"/>
      <c r="F17" s="50"/>
      <c r="G17" s="24" t="s">
        <v>38</v>
      </c>
      <c r="H17" s="40">
        <v>289.25</v>
      </c>
      <c r="I17" s="41" t="s">
        <v>39</v>
      </c>
      <c r="J17" s="42">
        <v>31.53</v>
      </c>
      <c r="K17" s="37" t="s">
        <v>45</v>
      </c>
      <c r="L17" s="38"/>
      <c r="M17" s="56"/>
      <c r="N17" s="37">
        <v>0.0235</v>
      </c>
      <c r="O17" s="41" t="s">
        <v>39</v>
      </c>
      <c r="P17" s="39">
        <v>0.021</v>
      </c>
      <c r="Q17" s="37">
        <v>1.305</v>
      </c>
      <c r="R17" s="38" t="s">
        <v>39</v>
      </c>
      <c r="S17" s="39">
        <v>0.09911</v>
      </c>
      <c r="T17" s="40" t="s">
        <v>46</v>
      </c>
      <c r="U17" s="57"/>
      <c r="V17" s="42"/>
      <c r="W17" s="45"/>
      <c r="X17" s="41"/>
      <c r="Y17" s="46"/>
      <c r="Z17" s="45"/>
      <c r="AA17" s="41"/>
      <c r="AB17" s="46"/>
      <c r="AC17" s="47"/>
      <c r="AD17" s="41"/>
      <c r="AE17" s="48"/>
    </row>
    <row r="18" spans="1:31" ht="21" customHeight="1">
      <c r="A18" s="58"/>
      <c r="B18" s="58"/>
      <c r="C18" s="59"/>
      <c r="D18" s="58"/>
      <c r="E18" s="58"/>
      <c r="F18" s="60"/>
      <c r="G18" s="24"/>
      <c r="H18" s="61"/>
      <c r="I18" s="41"/>
      <c r="J18" s="62"/>
      <c r="K18" s="61"/>
      <c r="L18" s="57"/>
      <c r="M18" s="62"/>
      <c r="N18" s="37"/>
      <c r="O18" s="41"/>
      <c r="P18" s="39"/>
      <c r="Q18" s="40"/>
      <c r="R18" s="57"/>
      <c r="S18" s="42"/>
      <c r="T18" s="40"/>
      <c r="U18" s="57"/>
      <c r="V18" s="42"/>
      <c r="W18" s="45"/>
      <c r="X18" s="41"/>
      <c r="Y18" s="46"/>
      <c r="Z18" s="45"/>
      <c r="AA18" s="41"/>
      <c r="AB18" s="46"/>
      <c r="AC18" s="47"/>
      <c r="AD18" s="41"/>
      <c r="AE18" s="48"/>
    </row>
    <row r="19" spans="1:31" ht="21" customHeight="1">
      <c r="A19" s="63" t="s">
        <v>47</v>
      </c>
      <c r="B19" s="63"/>
      <c r="C19" s="63"/>
      <c r="D19" s="64">
        <v>55.461</v>
      </c>
      <c r="E19" s="65" t="s">
        <v>48</v>
      </c>
      <c r="F19" s="66">
        <v>43914</v>
      </c>
      <c r="G19" s="67" t="s">
        <v>28</v>
      </c>
      <c r="H19" s="25"/>
      <c r="I19" s="26" t="s">
        <v>29</v>
      </c>
      <c r="J19" s="27"/>
      <c r="K19" s="25"/>
      <c r="L19" s="26" t="s">
        <v>30</v>
      </c>
      <c r="M19" s="27"/>
      <c r="N19" s="25"/>
      <c r="O19" s="26" t="s">
        <v>31</v>
      </c>
      <c r="P19" s="27"/>
      <c r="Q19" s="25"/>
      <c r="R19" s="26" t="s">
        <v>32</v>
      </c>
      <c r="S19" s="27"/>
      <c r="T19" s="28"/>
      <c r="U19" s="26" t="s">
        <v>33</v>
      </c>
      <c r="V19" s="27"/>
      <c r="W19" s="25"/>
      <c r="X19" s="26" t="s">
        <v>34</v>
      </c>
      <c r="Y19" s="27"/>
      <c r="Z19" s="29"/>
      <c r="AA19" s="30" t="s">
        <v>35</v>
      </c>
      <c r="AB19" s="31"/>
      <c r="AC19" s="32" t="s">
        <v>36</v>
      </c>
      <c r="AD19" s="32"/>
      <c r="AE19" s="32"/>
    </row>
    <row r="20" spans="1:31" ht="27.75" customHeight="1">
      <c r="A20" s="68" t="s">
        <v>37</v>
      </c>
      <c r="B20" s="68"/>
      <c r="C20" s="69"/>
      <c r="D20" s="70"/>
      <c r="E20" s="70"/>
      <c r="F20" s="71">
        <v>43970</v>
      </c>
      <c r="G20" s="67" t="s">
        <v>38</v>
      </c>
      <c r="H20" s="72">
        <v>1.2429999999999999</v>
      </c>
      <c r="I20" s="73" t="s">
        <v>39</v>
      </c>
      <c r="J20" s="74">
        <v>0.083</v>
      </c>
      <c r="K20" s="75">
        <v>3.017</v>
      </c>
      <c r="L20" s="76" t="s">
        <v>39</v>
      </c>
      <c r="M20" s="77">
        <v>0.8641000000000001</v>
      </c>
      <c r="N20" s="72">
        <v>0.161</v>
      </c>
      <c r="O20" s="73" t="s">
        <v>39</v>
      </c>
      <c r="P20" s="74">
        <v>0.028800000000000003</v>
      </c>
      <c r="Q20" s="75">
        <v>1.381</v>
      </c>
      <c r="R20" s="78" t="s">
        <v>39</v>
      </c>
      <c r="S20" s="77">
        <v>0.09954</v>
      </c>
      <c r="T20" s="75">
        <v>8.3492</v>
      </c>
      <c r="U20" s="76" t="s">
        <v>39</v>
      </c>
      <c r="V20" s="77">
        <v>0.9440000000000001</v>
      </c>
      <c r="W20" s="72" t="s">
        <v>49</v>
      </c>
      <c r="X20" s="73"/>
      <c r="Y20" s="74"/>
      <c r="Z20" s="72">
        <v>0.111</v>
      </c>
      <c r="AA20" s="73" t="s">
        <v>39</v>
      </c>
      <c r="AB20" s="74">
        <v>0.030930000000000003</v>
      </c>
      <c r="AC20" s="79"/>
      <c r="AD20" s="79"/>
      <c r="AE20" s="79"/>
    </row>
    <row r="21" spans="1:31" ht="27" customHeight="1">
      <c r="A21" s="80"/>
      <c r="B21" s="68"/>
      <c r="C21" s="68"/>
      <c r="D21" s="68"/>
      <c r="E21" s="68"/>
      <c r="F21" s="71"/>
      <c r="G21" s="67"/>
      <c r="H21" s="81"/>
      <c r="I21" s="76"/>
      <c r="J21" s="82"/>
      <c r="K21" s="81"/>
      <c r="L21" s="76"/>
      <c r="M21" s="82"/>
      <c r="N21" s="81"/>
      <c r="O21" s="76"/>
      <c r="P21" s="82"/>
      <c r="Q21" s="81"/>
      <c r="R21" s="76"/>
      <c r="S21" s="82"/>
      <c r="T21" s="81"/>
      <c r="U21" s="76"/>
      <c r="V21" s="82"/>
      <c r="W21" s="81"/>
      <c r="X21" s="76"/>
      <c r="Y21" s="82"/>
      <c r="Z21" s="81"/>
      <c r="AA21" s="76"/>
      <c r="AB21" s="82"/>
      <c r="AC21" s="83"/>
      <c r="AD21" s="76"/>
      <c r="AE21" s="84"/>
    </row>
    <row r="22" spans="1:31" ht="27.75" customHeight="1">
      <c r="A22" s="68"/>
      <c r="B22" s="68"/>
      <c r="C22" s="85"/>
      <c r="D22" s="68"/>
      <c r="E22" s="68"/>
      <c r="F22" s="86"/>
      <c r="G22" s="87" t="s">
        <v>28</v>
      </c>
      <c r="H22" s="52" t="s">
        <v>40</v>
      </c>
      <c r="I22" s="52"/>
      <c r="J22" s="52"/>
      <c r="K22" s="25"/>
      <c r="L22" s="26" t="s">
        <v>41</v>
      </c>
      <c r="M22" s="27"/>
      <c r="N22" s="53"/>
      <c r="O22" s="26" t="s">
        <v>42</v>
      </c>
      <c r="P22" s="54"/>
      <c r="Q22" s="53"/>
      <c r="R22" s="26" t="s">
        <v>43</v>
      </c>
      <c r="S22" s="54"/>
      <c r="T22" s="28"/>
      <c r="U22" s="26" t="s">
        <v>44</v>
      </c>
      <c r="V22" s="55"/>
      <c r="W22" s="28"/>
      <c r="X22" s="26"/>
      <c r="Y22" s="55"/>
      <c r="Z22" s="28"/>
      <c r="AA22" s="26"/>
      <c r="AB22" s="55"/>
      <c r="AC22" s="25"/>
      <c r="AD22" s="26"/>
      <c r="AE22" s="27"/>
    </row>
    <row r="23" spans="1:31" ht="28.5" customHeight="1">
      <c r="A23" s="68"/>
      <c r="B23" s="68"/>
      <c r="C23" s="85"/>
      <c r="D23" s="68"/>
      <c r="E23" s="68"/>
      <c r="F23" s="86"/>
      <c r="G23" s="67" t="s">
        <v>38</v>
      </c>
      <c r="H23" s="75">
        <v>554.52</v>
      </c>
      <c r="I23" s="76" t="s">
        <v>39</v>
      </c>
      <c r="J23" s="77">
        <v>80.36</v>
      </c>
      <c r="K23" s="75">
        <v>0.7436</v>
      </c>
      <c r="L23" s="78" t="s">
        <v>39</v>
      </c>
      <c r="M23" s="88">
        <v>0.29560000000000003</v>
      </c>
      <c r="N23" s="72">
        <v>0.019785999999999998</v>
      </c>
      <c r="O23" s="76" t="s">
        <v>39</v>
      </c>
      <c r="P23" s="74">
        <v>0.034640000000000004</v>
      </c>
      <c r="Q23" s="75">
        <v>2.215</v>
      </c>
      <c r="R23" s="78" t="s">
        <v>39</v>
      </c>
      <c r="S23" s="77">
        <v>0.17850000000000002</v>
      </c>
      <c r="T23" s="75" t="s">
        <v>50</v>
      </c>
      <c r="U23" s="78"/>
      <c r="V23" s="77"/>
      <c r="W23" s="81"/>
      <c r="X23" s="76"/>
      <c r="Y23" s="82"/>
      <c r="Z23" s="81"/>
      <c r="AA23" s="76"/>
      <c r="AB23" s="82"/>
      <c r="AC23" s="83"/>
      <c r="AD23" s="76"/>
      <c r="AE23" s="84"/>
    </row>
    <row r="24" spans="1:31" ht="29.25" customHeight="1">
      <c r="A24" s="89"/>
      <c r="B24" s="89"/>
      <c r="C24" s="90"/>
      <c r="D24" s="89"/>
      <c r="E24" s="89"/>
      <c r="F24" s="91"/>
      <c r="G24" s="67"/>
      <c r="H24" s="92"/>
      <c r="I24" s="76"/>
      <c r="J24" s="93"/>
      <c r="K24" s="92"/>
      <c r="L24" s="78"/>
      <c r="M24" s="93"/>
      <c r="N24" s="72"/>
      <c r="O24" s="76"/>
      <c r="P24" s="74"/>
      <c r="Q24" s="75"/>
      <c r="R24" s="78"/>
      <c r="S24" s="77"/>
      <c r="T24" s="75"/>
      <c r="U24" s="78"/>
      <c r="V24" s="77"/>
      <c r="W24" s="81"/>
      <c r="X24" s="76"/>
      <c r="Y24" s="82"/>
      <c r="Z24" s="81"/>
      <c r="AA24" s="76"/>
      <c r="AB24" s="82"/>
      <c r="AC24" s="83"/>
      <c r="AD24" s="76"/>
      <c r="AE24" s="84"/>
    </row>
    <row r="25" spans="1:31" ht="42" customHeight="1">
      <c r="A25" s="21" t="s">
        <v>51</v>
      </c>
      <c r="B25" s="21" t="s">
        <v>52</v>
      </c>
      <c r="C25" s="49"/>
      <c r="D25" s="22">
        <f>D13</f>
        <v>171.327</v>
      </c>
      <c r="E25" s="22"/>
      <c r="F25" s="23"/>
      <c r="G25" s="24" t="s">
        <v>28</v>
      </c>
      <c r="H25" s="25"/>
      <c r="I25" s="26" t="s">
        <v>29</v>
      </c>
      <c r="J25" s="27"/>
      <c r="K25" s="25"/>
      <c r="L25" s="26" t="s">
        <v>30</v>
      </c>
      <c r="M25" s="27"/>
      <c r="N25" s="25"/>
      <c r="O25" s="26" t="s">
        <v>31</v>
      </c>
      <c r="P25" s="27"/>
      <c r="Q25" s="25"/>
      <c r="R25" s="26" t="s">
        <v>32</v>
      </c>
      <c r="S25" s="27"/>
      <c r="T25" s="28"/>
      <c r="U25" s="26" t="s">
        <v>33</v>
      </c>
      <c r="V25" s="27"/>
      <c r="W25" s="25"/>
      <c r="X25" s="26" t="s">
        <v>34</v>
      </c>
      <c r="Y25" s="27"/>
      <c r="Z25" s="29"/>
      <c r="AA25" s="30" t="s">
        <v>35</v>
      </c>
      <c r="AB25" s="31"/>
      <c r="AC25" s="32" t="s">
        <v>36</v>
      </c>
      <c r="AD25" s="32"/>
      <c r="AE25" s="32"/>
    </row>
    <row r="26" spans="1:31" ht="27.75" customHeight="1">
      <c r="A26" s="33"/>
      <c r="B26" s="33"/>
      <c r="C26" s="34"/>
      <c r="D26" s="35"/>
      <c r="E26" s="35"/>
      <c r="F26" s="36"/>
      <c r="G26" s="24" t="s">
        <v>38</v>
      </c>
      <c r="H26" s="37">
        <v>1.201</v>
      </c>
      <c r="I26" s="38" t="s">
        <v>39</v>
      </c>
      <c r="J26" s="39">
        <v>0.053430000000000005</v>
      </c>
      <c r="K26" s="40">
        <v>2.575</v>
      </c>
      <c r="L26" s="41" t="s">
        <v>39</v>
      </c>
      <c r="M26" s="42">
        <v>0.40390000000000004</v>
      </c>
      <c r="N26" s="37">
        <v>0.10980000000000001</v>
      </c>
      <c r="O26" s="38" t="s">
        <v>39</v>
      </c>
      <c r="P26" s="39">
        <v>0.015240000000000002</v>
      </c>
      <c r="Q26" s="37">
        <v>1.074</v>
      </c>
      <c r="R26" s="38" t="s">
        <v>39</v>
      </c>
      <c r="S26" s="39">
        <v>0.0584</v>
      </c>
      <c r="T26" s="40">
        <v>4.9686</v>
      </c>
      <c r="U26" s="41" t="s">
        <v>39</v>
      </c>
      <c r="V26" s="42">
        <v>0.45170000000000005</v>
      </c>
      <c r="W26" s="37">
        <v>0.0235</v>
      </c>
      <c r="X26" s="38" t="s">
        <v>39</v>
      </c>
      <c r="Y26" s="39">
        <v>0.021400000000000002</v>
      </c>
      <c r="Z26" s="37">
        <v>0.1177</v>
      </c>
      <c r="AA26" s="38" t="s">
        <v>39</v>
      </c>
      <c r="AB26" s="39">
        <v>0.017650000000000002</v>
      </c>
      <c r="AC26" s="43"/>
      <c r="AD26" s="43"/>
      <c r="AE26" s="43"/>
    </row>
    <row r="27" spans="1:31" ht="33" customHeight="1">
      <c r="A27" s="33" t="s">
        <v>37</v>
      </c>
      <c r="B27" s="33"/>
      <c r="C27" s="33"/>
      <c r="D27" s="33"/>
      <c r="E27" s="33"/>
      <c r="F27" s="36"/>
      <c r="G27" s="24"/>
      <c r="H27" s="45"/>
      <c r="I27" s="41"/>
      <c r="J27" s="46"/>
      <c r="K27" s="45"/>
      <c r="L27" s="41"/>
      <c r="M27" s="46"/>
      <c r="N27" s="45"/>
      <c r="O27" s="41"/>
      <c r="P27" s="46"/>
      <c r="Q27" s="45"/>
      <c r="R27" s="41"/>
      <c r="S27" s="46"/>
      <c r="T27" s="45"/>
      <c r="U27" s="41"/>
      <c r="V27" s="46"/>
      <c r="W27" s="45"/>
      <c r="X27" s="41"/>
      <c r="Y27" s="46"/>
      <c r="Z27" s="45"/>
      <c r="AA27" s="41"/>
      <c r="AB27" s="46"/>
      <c r="AC27" s="47"/>
      <c r="AD27" s="41"/>
      <c r="AE27" s="48"/>
    </row>
    <row r="28" spans="1:31" ht="33.75" customHeight="1">
      <c r="A28" s="33"/>
      <c r="B28" s="33"/>
      <c r="C28" s="49"/>
      <c r="D28" s="33"/>
      <c r="E28" s="33"/>
      <c r="F28" s="50"/>
      <c r="G28" s="51" t="s">
        <v>28</v>
      </c>
      <c r="H28" s="52" t="s">
        <v>40</v>
      </c>
      <c r="I28" s="52"/>
      <c r="J28" s="52"/>
      <c r="K28" s="25"/>
      <c r="L28" s="26" t="s">
        <v>41</v>
      </c>
      <c r="M28" s="27"/>
      <c r="N28" s="53"/>
      <c r="O28" s="26" t="s">
        <v>42</v>
      </c>
      <c r="P28" s="54"/>
      <c r="Q28" s="53"/>
      <c r="R28" s="26" t="s">
        <v>43</v>
      </c>
      <c r="S28" s="54"/>
      <c r="T28" s="28"/>
      <c r="U28" s="26" t="s">
        <v>44</v>
      </c>
      <c r="V28" s="55"/>
      <c r="W28" s="28"/>
      <c r="X28" s="26"/>
      <c r="Y28" s="55"/>
      <c r="Z28" s="28"/>
      <c r="AA28" s="26"/>
      <c r="AB28" s="55"/>
      <c r="AC28" s="25"/>
      <c r="AD28" s="26"/>
      <c r="AE28" s="27"/>
    </row>
    <row r="29" spans="1:31" ht="33.75" customHeight="1">
      <c r="A29" s="33"/>
      <c r="B29" s="33"/>
      <c r="C29" s="49"/>
      <c r="D29" s="33"/>
      <c r="E29" s="33"/>
      <c r="F29" s="50"/>
      <c r="G29" s="24" t="s">
        <v>38</v>
      </c>
      <c r="H29" s="40">
        <v>289.25</v>
      </c>
      <c r="I29" s="41" t="s">
        <v>39</v>
      </c>
      <c r="J29" s="42">
        <v>31.53</v>
      </c>
      <c r="K29" s="37" t="s">
        <v>45</v>
      </c>
      <c r="L29" s="38"/>
      <c r="M29" s="56"/>
      <c r="N29" s="37">
        <v>0.0235</v>
      </c>
      <c r="O29" s="41" t="s">
        <v>39</v>
      </c>
      <c r="P29" s="39">
        <v>0.021</v>
      </c>
      <c r="Q29" s="37">
        <v>1.305</v>
      </c>
      <c r="R29" s="38" t="s">
        <v>39</v>
      </c>
      <c r="S29" s="39">
        <v>0.09911</v>
      </c>
      <c r="T29" s="40" t="s">
        <v>46</v>
      </c>
      <c r="U29" s="57"/>
      <c r="V29" s="42"/>
      <c r="W29" s="45"/>
      <c r="X29" s="41"/>
      <c r="Y29" s="46"/>
      <c r="Z29" s="45"/>
      <c r="AA29" s="41"/>
      <c r="AB29" s="46"/>
      <c r="AC29" s="47"/>
      <c r="AD29" s="41"/>
      <c r="AE29" s="48"/>
    </row>
    <row r="30" spans="1:31" ht="33.75" customHeight="1">
      <c r="A30" s="58"/>
      <c r="B30" s="58"/>
      <c r="C30" s="59"/>
      <c r="D30" s="58"/>
      <c r="E30" s="58"/>
      <c r="F30" s="60"/>
      <c r="G30" s="24"/>
      <c r="H30" s="61"/>
      <c r="I30" s="41"/>
      <c r="J30" s="62"/>
      <c r="K30" s="61"/>
      <c r="L30" s="57"/>
      <c r="M30" s="62"/>
      <c r="N30" s="37"/>
      <c r="O30" s="41"/>
      <c r="P30" s="39"/>
      <c r="Q30" s="40"/>
      <c r="R30" s="57"/>
      <c r="S30" s="42"/>
      <c r="T30" s="40"/>
      <c r="U30" s="57"/>
      <c r="V30" s="42"/>
      <c r="W30" s="45"/>
      <c r="X30" s="41"/>
      <c r="Y30" s="46"/>
      <c r="Z30" s="45"/>
      <c r="AA30" s="41"/>
      <c r="AB30" s="46"/>
      <c r="AC30" s="47"/>
      <c r="AD30" s="41"/>
      <c r="AE30" s="48"/>
    </row>
    <row r="31" spans="1:31" ht="41.25" customHeight="1">
      <c r="A31" s="12" t="s">
        <v>53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</row>
    <row r="32" spans="1:256" ht="36" customHeight="1">
      <c r="A32" s="94" t="s">
        <v>54</v>
      </c>
      <c r="B32" s="94"/>
      <c r="C32" s="95"/>
      <c r="D32" s="95"/>
      <c r="E32" s="96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7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31" ht="37.5" customHeight="1">
      <c r="A33" s="14" t="s">
        <v>21</v>
      </c>
      <c r="B33" s="14"/>
      <c r="C33" s="14" t="s">
        <v>23</v>
      </c>
      <c r="D33" s="14" t="s">
        <v>24</v>
      </c>
      <c r="E33" s="14" t="s">
        <v>25</v>
      </c>
      <c r="F33" s="15" t="s">
        <v>26</v>
      </c>
      <c r="G33" s="14"/>
      <c r="H33" s="17"/>
      <c r="I33" s="18"/>
      <c r="J33" s="19"/>
      <c r="K33" s="17"/>
      <c r="L33" s="18"/>
      <c r="M33" s="19"/>
      <c r="N33" s="17"/>
      <c r="O33" s="18"/>
      <c r="P33" s="19"/>
      <c r="Q33" s="17"/>
      <c r="R33" s="18"/>
      <c r="S33" s="19"/>
      <c r="T33" s="20"/>
      <c r="U33" s="18"/>
      <c r="V33" s="19"/>
      <c r="W33" s="17"/>
      <c r="X33" s="18"/>
      <c r="Y33" s="19"/>
      <c r="Z33" s="17"/>
      <c r="AA33" s="18"/>
      <c r="AB33" s="19"/>
      <c r="AC33" s="14"/>
      <c r="AD33" s="14"/>
      <c r="AE33" s="14"/>
    </row>
    <row r="34" spans="1:256" ht="42" customHeight="1">
      <c r="A34" s="98" t="s">
        <v>55</v>
      </c>
      <c r="B34" s="21" t="s">
        <v>56</v>
      </c>
      <c r="C34" s="49" t="s">
        <v>57</v>
      </c>
      <c r="D34" s="22">
        <v>6.798</v>
      </c>
      <c r="E34" s="99">
        <v>210120</v>
      </c>
      <c r="F34" s="23">
        <v>44216</v>
      </c>
      <c r="G34" s="24" t="s">
        <v>28</v>
      </c>
      <c r="H34" s="25"/>
      <c r="I34" s="26" t="s">
        <v>29</v>
      </c>
      <c r="J34" s="27"/>
      <c r="K34" s="25"/>
      <c r="L34" s="26" t="s">
        <v>30</v>
      </c>
      <c r="M34" s="27"/>
      <c r="N34" s="25"/>
      <c r="O34" s="26" t="s">
        <v>31</v>
      </c>
      <c r="P34" s="27"/>
      <c r="Q34" s="25"/>
      <c r="R34" s="26" t="s">
        <v>32</v>
      </c>
      <c r="S34" s="27"/>
      <c r="T34" s="28"/>
      <c r="U34" s="26" t="s">
        <v>33</v>
      </c>
      <c r="V34" s="27"/>
      <c r="W34" s="25"/>
      <c r="X34" s="26" t="s">
        <v>34</v>
      </c>
      <c r="Y34" s="27"/>
      <c r="Z34" s="25"/>
      <c r="AA34" s="26" t="s">
        <v>35</v>
      </c>
      <c r="AB34" s="27"/>
      <c r="AC34" s="32" t="s">
        <v>36</v>
      </c>
      <c r="AD34" s="32"/>
      <c r="AE34" s="32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39.75" customHeight="1">
      <c r="A35" s="33" t="s">
        <v>58</v>
      </c>
      <c r="B35" s="33"/>
      <c r="C35" s="34"/>
      <c r="D35" s="35"/>
      <c r="E35" s="35"/>
      <c r="F35" s="36">
        <v>44223</v>
      </c>
      <c r="G35" s="24" t="s">
        <v>59</v>
      </c>
      <c r="H35" s="40" t="s">
        <v>60</v>
      </c>
      <c r="I35" s="41"/>
      <c r="J35" s="42"/>
      <c r="K35" s="40">
        <v>21.68</v>
      </c>
      <c r="L35" s="41" t="s">
        <v>39</v>
      </c>
      <c r="M35" s="42">
        <v>34.83</v>
      </c>
      <c r="N35" s="37" t="s">
        <v>61</v>
      </c>
      <c r="O35" s="38"/>
      <c r="P35" s="39"/>
      <c r="Q35" s="40" t="s">
        <v>62</v>
      </c>
      <c r="R35" s="41"/>
      <c r="S35" s="42"/>
      <c r="T35" s="40" t="s">
        <v>63</v>
      </c>
      <c r="U35" s="41"/>
      <c r="V35" s="42"/>
      <c r="W35" s="40">
        <v>0.78562</v>
      </c>
      <c r="X35" s="57" t="s">
        <v>39</v>
      </c>
      <c r="Y35" s="42">
        <v>0.809</v>
      </c>
      <c r="Z35" s="40">
        <v>0.7823</v>
      </c>
      <c r="AA35" s="57" t="s">
        <v>39</v>
      </c>
      <c r="AB35" s="42">
        <v>0.6393</v>
      </c>
      <c r="AC35" s="43"/>
      <c r="AD35" s="43"/>
      <c r="AE35" s="43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33" customHeight="1">
      <c r="A36" s="33"/>
      <c r="B36" s="33"/>
      <c r="C36" s="33"/>
      <c r="D36" s="33"/>
      <c r="E36" s="33"/>
      <c r="F36" s="36"/>
      <c r="G36" s="24" t="s">
        <v>64</v>
      </c>
      <c r="H36" s="100">
        <f>"&lt;"&amp;ROUND(RIGHT(H35,LEN(H35)-1)*81/1000,2)&amp;" ppb"</f>
        <v>0</v>
      </c>
      <c r="I36" s="41"/>
      <c r="J36" s="101"/>
      <c r="K36" s="100">
        <f>ROUND(K35*81/1000,2)&amp;" ppb"</f>
        <v>0</v>
      </c>
      <c r="L36" s="41" t="s">
        <v>39</v>
      </c>
      <c r="M36" s="101">
        <f>ROUND(M35*81/1000,2)&amp;" ppb"</f>
        <v>0</v>
      </c>
      <c r="N36" s="100">
        <f>"&lt;"&amp;ROUND(RIGHT(N35,LEN(N35)-1)*1760/1000,2)&amp;" ppb"</f>
        <v>0</v>
      </c>
      <c r="O36" s="41"/>
      <c r="P36" s="46" t="s">
        <v>65</v>
      </c>
      <c r="Q36" s="100">
        <f>"&lt;"&amp;ROUND(RIGHT(Q35,LEN(Q35)-1)*246/1000,2)&amp;" ppb"</f>
        <v>0</v>
      </c>
      <c r="R36" s="41"/>
      <c r="S36" s="46"/>
      <c r="T36" s="100">
        <f>"&lt;"&amp;ROUND(RIGHT(T35,LEN(T35)-1)*32300/1000,2)&amp;" ppb"</f>
        <v>0</v>
      </c>
      <c r="U36" s="41"/>
      <c r="V36" s="46"/>
      <c r="W36" s="45"/>
      <c r="X36" s="41"/>
      <c r="Y36" s="46"/>
      <c r="Z36" s="45"/>
      <c r="AA36" s="41"/>
      <c r="AB36" s="46"/>
      <c r="AC36" s="47"/>
      <c r="AD36" s="41"/>
      <c r="AE36" s="48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33.75" customHeight="1">
      <c r="A37" s="33"/>
      <c r="B37" s="33"/>
      <c r="C37" s="49"/>
      <c r="D37" s="33"/>
      <c r="E37" s="33"/>
      <c r="F37" s="36"/>
      <c r="G37" s="24" t="s">
        <v>28</v>
      </c>
      <c r="H37" s="52" t="s">
        <v>40</v>
      </c>
      <c r="I37" s="52"/>
      <c r="J37" s="52"/>
      <c r="K37" s="25"/>
      <c r="L37" s="26" t="s">
        <v>41</v>
      </c>
      <c r="M37" s="27"/>
      <c r="N37" s="53"/>
      <c r="O37" s="26" t="s">
        <v>42</v>
      </c>
      <c r="P37" s="54"/>
      <c r="Q37" s="53"/>
      <c r="R37" s="26" t="s">
        <v>43</v>
      </c>
      <c r="S37" s="54"/>
      <c r="T37" s="52" t="s">
        <v>66</v>
      </c>
      <c r="U37" s="52"/>
      <c r="V37" s="52"/>
      <c r="W37" s="28"/>
      <c r="X37" s="26" t="s">
        <v>67</v>
      </c>
      <c r="Y37" s="55"/>
      <c r="Z37" s="28"/>
      <c r="AA37" s="26"/>
      <c r="AB37" s="55"/>
      <c r="AC37" s="25"/>
      <c r="AD37" s="26"/>
      <c r="AE37" s="2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33.75" customHeight="1">
      <c r="A38" s="33"/>
      <c r="B38" s="33"/>
      <c r="C38" s="49"/>
      <c r="D38" s="33"/>
      <c r="E38" s="33"/>
      <c r="F38" s="36"/>
      <c r="G38" s="24" t="s">
        <v>59</v>
      </c>
      <c r="H38" s="102">
        <v>6785.8</v>
      </c>
      <c r="I38" s="103" t="s">
        <v>39</v>
      </c>
      <c r="J38" s="104">
        <v>5746</v>
      </c>
      <c r="K38" s="40" t="s">
        <v>68</v>
      </c>
      <c r="L38" s="57"/>
      <c r="M38" s="42"/>
      <c r="N38" s="40">
        <v>0.79501</v>
      </c>
      <c r="O38" s="57" t="s">
        <v>39</v>
      </c>
      <c r="P38" s="42">
        <v>0.7263</v>
      </c>
      <c r="Q38" s="40">
        <v>1.087</v>
      </c>
      <c r="R38" s="57" t="s">
        <v>39</v>
      </c>
      <c r="S38" s="42">
        <v>2.703</v>
      </c>
      <c r="T38" s="105" t="s">
        <v>69</v>
      </c>
      <c r="U38" s="106"/>
      <c r="V38" s="107"/>
      <c r="W38" s="45" t="s">
        <v>70</v>
      </c>
      <c r="X38" s="41"/>
      <c r="Y38" s="46"/>
      <c r="Z38" s="45"/>
      <c r="AA38" s="41"/>
      <c r="AB38" s="46"/>
      <c r="AC38" s="47"/>
      <c r="AD38" s="41"/>
      <c r="AE38" s="4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33.75" customHeight="1">
      <c r="A39" s="58"/>
      <c r="B39" s="58"/>
      <c r="C39" s="59"/>
      <c r="D39" s="58"/>
      <c r="E39" s="58"/>
      <c r="F39" s="60"/>
      <c r="G39" s="24" t="s">
        <v>64</v>
      </c>
      <c r="H39" s="100">
        <f>ROUND(H38*81/1000,2)&amp;" ppb"</f>
        <v>0</v>
      </c>
      <c r="I39" s="41" t="s">
        <v>39</v>
      </c>
      <c r="J39" s="101">
        <f>ROUND(J38*81/1000,2)&amp;" ppb"</f>
        <v>0</v>
      </c>
      <c r="K39" s="61"/>
      <c r="L39" s="57"/>
      <c r="M39" s="62"/>
      <c r="N39" s="37"/>
      <c r="O39" s="41"/>
      <c r="P39" s="39"/>
      <c r="Q39" s="100">
        <f>ROUND(Q38*246/1000,2)&amp;" ppb"</f>
        <v>0</v>
      </c>
      <c r="R39" s="41" t="s">
        <v>39</v>
      </c>
      <c r="S39" s="101">
        <f>ROUND(S38*246/1000,2)&amp;" ppb"</f>
        <v>0</v>
      </c>
      <c r="T39" s="40"/>
      <c r="U39" s="57"/>
      <c r="V39" s="42"/>
      <c r="W39" s="45"/>
      <c r="X39" s="41"/>
      <c r="Y39" s="46"/>
      <c r="Z39" s="45"/>
      <c r="AA39" s="41"/>
      <c r="AB39" s="46"/>
      <c r="AC39" s="47"/>
      <c r="AD39" s="41"/>
      <c r="AE39" s="48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42" customHeight="1">
      <c r="A40" s="108" t="s">
        <v>71</v>
      </c>
      <c r="B40" s="63" t="s">
        <v>72</v>
      </c>
      <c r="C40" s="85" t="s">
        <v>73</v>
      </c>
      <c r="D40" s="64">
        <v>6.756</v>
      </c>
      <c r="E40" s="65">
        <v>210903</v>
      </c>
      <c r="F40" s="66">
        <v>44442</v>
      </c>
      <c r="G40" s="67" t="s">
        <v>28</v>
      </c>
      <c r="H40" s="25"/>
      <c r="I40" s="26" t="s">
        <v>29</v>
      </c>
      <c r="J40" s="27"/>
      <c r="K40" s="25"/>
      <c r="L40" s="26" t="s">
        <v>30</v>
      </c>
      <c r="M40" s="27"/>
      <c r="N40" s="25"/>
      <c r="O40" s="26" t="s">
        <v>31</v>
      </c>
      <c r="P40" s="27"/>
      <c r="Q40" s="25"/>
      <c r="R40" s="26" t="s">
        <v>32</v>
      </c>
      <c r="S40" s="27"/>
      <c r="T40" s="28"/>
      <c r="U40" s="26" t="s">
        <v>33</v>
      </c>
      <c r="V40" s="27"/>
      <c r="W40" s="25"/>
      <c r="X40" s="26" t="s">
        <v>34</v>
      </c>
      <c r="Y40" s="27"/>
      <c r="Z40" s="25"/>
      <c r="AA40" s="26" t="s">
        <v>35</v>
      </c>
      <c r="AB40" s="27"/>
      <c r="AC40" s="32" t="s">
        <v>36</v>
      </c>
      <c r="AD40" s="32"/>
      <c r="AE40" s="32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31" ht="36" customHeight="1">
      <c r="A41" s="68" t="s">
        <v>74</v>
      </c>
      <c r="B41" s="68" t="s">
        <v>75</v>
      </c>
      <c r="C41" s="69"/>
      <c r="D41" s="70"/>
      <c r="E41" s="70"/>
      <c r="F41" s="71">
        <v>44449</v>
      </c>
      <c r="G41" s="67" t="s">
        <v>59</v>
      </c>
      <c r="H41" s="75" t="s">
        <v>76</v>
      </c>
      <c r="I41" s="76"/>
      <c r="J41" s="77"/>
      <c r="K41" s="75">
        <v>419.2</v>
      </c>
      <c r="L41" s="76" t="s">
        <v>39</v>
      </c>
      <c r="M41" s="77">
        <v>123.2</v>
      </c>
      <c r="N41" s="75">
        <v>5.369</v>
      </c>
      <c r="O41" s="76" t="s">
        <v>39</v>
      </c>
      <c r="P41" s="77">
        <v>1.67</v>
      </c>
      <c r="Q41" s="75">
        <v>6.835</v>
      </c>
      <c r="R41" s="76" t="s">
        <v>39</v>
      </c>
      <c r="S41" s="77">
        <v>3.462</v>
      </c>
      <c r="T41" s="75">
        <v>34.988</v>
      </c>
      <c r="U41" s="76" t="s">
        <v>39</v>
      </c>
      <c r="V41" s="77">
        <v>24.01</v>
      </c>
      <c r="W41" s="72" t="s">
        <v>77</v>
      </c>
      <c r="X41" s="73"/>
      <c r="Y41" s="74"/>
      <c r="Z41" s="75">
        <v>5.665</v>
      </c>
      <c r="AA41" s="78" t="s">
        <v>39</v>
      </c>
      <c r="AB41" s="77">
        <v>1.547</v>
      </c>
      <c r="AC41" s="79"/>
      <c r="AD41" s="79"/>
      <c r="AE41" s="79"/>
    </row>
    <row r="42" spans="1:31" ht="33" customHeight="1">
      <c r="A42" s="68"/>
      <c r="B42" s="68"/>
      <c r="C42" s="68"/>
      <c r="D42" s="68"/>
      <c r="E42" s="68"/>
      <c r="F42" s="71"/>
      <c r="G42" s="67" t="s">
        <v>64</v>
      </c>
      <c r="H42" s="109">
        <f>"&lt;"&amp;ROUND(RIGHT(H41,LEN(H41)-1)*81/1000,2)&amp;" ppb"</f>
        <v>0</v>
      </c>
      <c r="I42" s="76"/>
      <c r="J42" s="110"/>
      <c r="K42" s="109">
        <f>ROUND(K41*81/1000,2)&amp;" ppb"</f>
        <v>0</v>
      </c>
      <c r="L42" s="76" t="s">
        <v>39</v>
      </c>
      <c r="M42" s="110">
        <f>ROUND(M41*81/1000,2)&amp;" ppb"</f>
        <v>0</v>
      </c>
      <c r="N42" s="109">
        <f>ROUND(N41*1760/1000,2)&amp;" ppb"</f>
        <v>0</v>
      </c>
      <c r="O42" s="76" t="s">
        <v>39</v>
      </c>
      <c r="P42" s="110">
        <f>ROUND(P41*1760/1000,2)&amp;" ppb"</f>
        <v>0</v>
      </c>
      <c r="Q42" s="109">
        <f>ROUND(Q41*246/1000,2)&amp;" ppb"</f>
        <v>0</v>
      </c>
      <c r="R42" s="76" t="s">
        <v>39</v>
      </c>
      <c r="S42" s="110">
        <f>ROUND(S41*246/1000,2)&amp;" ppb"</f>
        <v>0</v>
      </c>
      <c r="T42" s="109">
        <f>ROUND(T41*32300/1000,2)&amp;" ppb"</f>
        <v>0</v>
      </c>
      <c r="U42" s="76" t="s">
        <v>39</v>
      </c>
      <c r="V42" s="110">
        <f>ROUND(V41*32300/1000,2)&amp;" ppb"</f>
        <v>0</v>
      </c>
      <c r="W42" s="81"/>
      <c r="X42" s="76"/>
      <c r="Y42" s="82"/>
      <c r="Z42" s="81"/>
      <c r="AA42" s="76"/>
      <c r="AB42" s="82"/>
      <c r="AC42" s="83"/>
      <c r="AD42" s="76"/>
      <c r="AE42" s="84"/>
    </row>
    <row r="43" spans="1:31" ht="33.75" customHeight="1">
      <c r="A43" s="68"/>
      <c r="B43" s="68"/>
      <c r="C43" s="85"/>
      <c r="D43" s="68"/>
      <c r="E43" s="68"/>
      <c r="F43" s="71"/>
      <c r="G43" s="67" t="s">
        <v>28</v>
      </c>
      <c r="H43" s="52" t="s">
        <v>40</v>
      </c>
      <c r="I43" s="52"/>
      <c r="J43" s="52"/>
      <c r="K43" s="25"/>
      <c r="L43" s="26" t="s">
        <v>41</v>
      </c>
      <c r="M43" s="27"/>
      <c r="N43" s="53"/>
      <c r="O43" s="26" t="s">
        <v>42</v>
      </c>
      <c r="P43" s="54"/>
      <c r="Q43" s="53"/>
      <c r="R43" s="26" t="s">
        <v>43</v>
      </c>
      <c r="S43" s="54"/>
      <c r="T43" s="52"/>
      <c r="U43" s="52"/>
      <c r="V43" s="52"/>
      <c r="W43" s="28"/>
      <c r="X43" s="26"/>
      <c r="Y43" s="55"/>
      <c r="Z43" s="28"/>
      <c r="AA43" s="26"/>
      <c r="AB43" s="55"/>
      <c r="AC43" s="25"/>
      <c r="AD43" s="26"/>
      <c r="AE43" s="27"/>
    </row>
    <row r="44" spans="1:31" ht="33.75" customHeight="1">
      <c r="A44" s="68"/>
      <c r="B44" s="68"/>
      <c r="C44" s="85"/>
      <c r="D44" s="68"/>
      <c r="E44" s="68"/>
      <c r="F44" s="71"/>
      <c r="G44" s="67" t="s">
        <v>59</v>
      </c>
      <c r="H44" s="111" t="s">
        <v>78</v>
      </c>
      <c r="I44" s="112"/>
      <c r="J44" s="113"/>
      <c r="K44" s="83" t="s">
        <v>79</v>
      </c>
      <c r="L44" s="76"/>
      <c r="M44" s="84"/>
      <c r="N44" s="75">
        <v>2.4214</v>
      </c>
      <c r="O44" s="78" t="s">
        <v>39</v>
      </c>
      <c r="P44" s="77">
        <v>1.214</v>
      </c>
      <c r="Q44" s="75">
        <v>9.982</v>
      </c>
      <c r="R44" s="78" t="s">
        <v>39</v>
      </c>
      <c r="S44" s="77">
        <v>4.813</v>
      </c>
      <c r="T44" s="114"/>
      <c r="U44" s="115"/>
      <c r="V44" s="116"/>
      <c r="W44" s="81"/>
      <c r="X44" s="76"/>
      <c r="Y44" s="82"/>
      <c r="Z44" s="81"/>
      <c r="AA44" s="76"/>
      <c r="AB44" s="82"/>
      <c r="AC44" s="83"/>
      <c r="AD44" s="76"/>
      <c r="AE44" s="84"/>
    </row>
    <row r="45" spans="1:31" ht="33.75" customHeight="1">
      <c r="A45" s="89"/>
      <c r="B45" s="89"/>
      <c r="C45" s="90"/>
      <c r="D45" s="89"/>
      <c r="E45" s="89"/>
      <c r="F45" s="91"/>
      <c r="G45" s="67" t="s">
        <v>64</v>
      </c>
      <c r="H45" s="109">
        <f>"&lt;"&amp;ROUND(RIGHT(H44,LEN(H44)-1)*81/1000000,2)&amp;" ppm"</f>
        <v>0</v>
      </c>
      <c r="I45" s="76"/>
      <c r="J45" s="110"/>
      <c r="K45" s="92"/>
      <c r="L45" s="78"/>
      <c r="M45" s="93"/>
      <c r="N45" s="72"/>
      <c r="O45" s="76"/>
      <c r="P45" s="74"/>
      <c r="Q45" s="109">
        <f>ROUND(Q44*246/1000,2)&amp;" ppb"</f>
        <v>0</v>
      </c>
      <c r="R45" s="76" t="s">
        <v>39</v>
      </c>
      <c r="S45" s="110">
        <f>ROUND(S44*246/1000,2)&amp;" ppb"</f>
        <v>0</v>
      </c>
      <c r="T45" s="75"/>
      <c r="U45" s="78"/>
      <c r="V45" s="77"/>
      <c r="W45" s="81"/>
      <c r="X45" s="76"/>
      <c r="Y45" s="82"/>
      <c r="Z45" s="81"/>
      <c r="AA45" s="76"/>
      <c r="AB45" s="82"/>
      <c r="AC45" s="83"/>
      <c r="AD45" s="76"/>
      <c r="AE45" s="84"/>
    </row>
    <row r="46" spans="1:256" ht="42" customHeight="1">
      <c r="A46" s="98" t="s">
        <v>80</v>
      </c>
      <c r="B46" s="21" t="s">
        <v>81</v>
      </c>
      <c r="C46" s="49" t="s">
        <v>82</v>
      </c>
      <c r="D46" s="22">
        <v>8.61</v>
      </c>
      <c r="E46" s="99">
        <v>211013</v>
      </c>
      <c r="F46" s="23">
        <v>44482</v>
      </c>
      <c r="G46" s="24" t="s">
        <v>28</v>
      </c>
      <c r="H46" s="25"/>
      <c r="I46" s="26" t="s">
        <v>29</v>
      </c>
      <c r="J46" s="27"/>
      <c r="K46" s="25"/>
      <c r="L46" s="26" t="s">
        <v>30</v>
      </c>
      <c r="M46" s="27"/>
      <c r="N46" s="25"/>
      <c r="O46" s="26" t="s">
        <v>31</v>
      </c>
      <c r="P46" s="27"/>
      <c r="Q46" s="25"/>
      <c r="R46" s="26" t="s">
        <v>32</v>
      </c>
      <c r="S46" s="27"/>
      <c r="T46" s="28"/>
      <c r="U46" s="26" t="s">
        <v>33</v>
      </c>
      <c r="V46" s="27"/>
      <c r="W46" s="25"/>
      <c r="X46" s="26" t="s">
        <v>34</v>
      </c>
      <c r="Y46" s="27"/>
      <c r="Z46" s="25"/>
      <c r="AA46" s="26" t="s">
        <v>35</v>
      </c>
      <c r="AB46" s="27"/>
      <c r="AC46" s="32" t="s">
        <v>36</v>
      </c>
      <c r="AD46" s="32"/>
      <c r="AE46" s="32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39.75" customHeight="1">
      <c r="A47" s="33" t="s">
        <v>83</v>
      </c>
      <c r="B47" s="33" t="s">
        <v>84</v>
      </c>
      <c r="C47" s="34"/>
      <c r="D47" s="35"/>
      <c r="E47" s="35"/>
      <c r="F47" s="36">
        <v>44491</v>
      </c>
      <c r="G47" s="24" t="s">
        <v>59</v>
      </c>
      <c r="H47" s="40" t="s">
        <v>62</v>
      </c>
      <c r="I47" s="41"/>
      <c r="J47" s="42"/>
      <c r="K47" s="40" t="s">
        <v>85</v>
      </c>
      <c r="L47" s="41"/>
      <c r="M47" s="42"/>
      <c r="N47" s="40">
        <v>1.158</v>
      </c>
      <c r="O47" s="57" t="s">
        <v>39</v>
      </c>
      <c r="P47" s="42">
        <v>0.6902</v>
      </c>
      <c r="Q47" s="40">
        <v>10.02</v>
      </c>
      <c r="R47" s="41" t="s">
        <v>39</v>
      </c>
      <c r="S47" s="42">
        <v>2.639</v>
      </c>
      <c r="T47" s="40">
        <v>135.97</v>
      </c>
      <c r="U47" s="41" t="s">
        <v>39</v>
      </c>
      <c r="V47" s="42">
        <v>28.77</v>
      </c>
      <c r="W47" s="40" t="s">
        <v>86</v>
      </c>
      <c r="X47" s="57"/>
      <c r="Y47" s="42"/>
      <c r="Z47" s="40">
        <v>0.9412</v>
      </c>
      <c r="AA47" s="57" t="s">
        <v>39</v>
      </c>
      <c r="AB47" s="42">
        <v>0.8408</v>
      </c>
      <c r="AC47" s="43"/>
      <c r="AD47" s="43"/>
      <c r="AE47" s="43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33" customHeight="1">
      <c r="A48" s="33"/>
      <c r="B48" s="33"/>
      <c r="C48" s="33"/>
      <c r="D48" s="33"/>
      <c r="E48" s="33"/>
      <c r="F48" s="36"/>
      <c r="G48" s="24" t="s">
        <v>64</v>
      </c>
      <c r="H48" s="100">
        <f>"&lt;"&amp;ROUND(RIGHT(H47,LEN(H47)-1)*81/1000,2)&amp;" ppb"</f>
        <v>0</v>
      </c>
      <c r="I48" s="41"/>
      <c r="J48" s="101"/>
      <c r="K48" s="100">
        <f>"&lt;"&amp;ROUND(RIGHT(K47,LEN(K47)-1)*81/1000,2)&amp;" ppb"</f>
        <v>0</v>
      </c>
      <c r="L48" s="41"/>
      <c r="M48" s="101"/>
      <c r="N48" s="100">
        <f>ROUND(N47*1760/1000,2)&amp;" ppb"</f>
        <v>0</v>
      </c>
      <c r="O48" s="41" t="s">
        <v>39</v>
      </c>
      <c r="P48" s="101">
        <f>ROUND(P47*1760/1000,2)&amp;" ppb"</f>
        <v>0</v>
      </c>
      <c r="Q48" s="100">
        <f>ROUND(Q47*246/1000,2)&amp;" ppb"</f>
        <v>0</v>
      </c>
      <c r="R48" s="41" t="s">
        <v>39</v>
      </c>
      <c r="S48" s="101">
        <f>ROUND(S47*246/1000,2)&amp;" ppb"</f>
        <v>0</v>
      </c>
      <c r="T48" s="100">
        <f>ROUND(T47*32300/1000,2)&amp;" ppb"</f>
        <v>0</v>
      </c>
      <c r="U48" s="41" t="s">
        <v>39</v>
      </c>
      <c r="V48" s="101">
        <f>ROUND(V47*32300/1000,2)&amp;" ppb"</f>
        <v>0</v>
      </c>
      <c r="W48" s="45"/>
      <c r="X48" s="41"/>
      <c r="Y48" s="46"/>
      <c r="Z48" s="45"/>
      <c r="AA48" s="41"/>
      <c r="AB48" s="46"/>
      <c r="AC48" s="47"/>
      <c r="AD48" s="41"/>
      <c r="AE48" s="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33.75" customHeight="1">
      <c r="A49" s="33"/>
      <c r="B49" s="33"/>
      <c r="C49" s="49"/>
      <c r="D49" s="33"/>
      <c r="E49" s="33"/>
      <c r="F49" s="36"/>
      <c r="G49" s="24" t="s">
        <v>28</v>
      </c>
      <c r="H49" s="52" t="s">
        <v>40</v>
      </c>
      <c r="I49" s="52"/>
      <c r="J49" s="52"/>
      <c r="K49" s="25"/>
      <c r="L49" s="26" t="s">
        <v>41</v>
      </c>
      <c r="M49" s="27"/>
      <c r="N49" s="53"/>
      <c r="O49" s="26" t="s">
        <v>42</v>
      </c>
      <c r="P49" s="54"/>
      <c r="Q49" s="53"/>
      <c r="R49" s="26" t="s">
        <v>43</v>
      </c>
      <c r="S49" s="54"/>
      <c r="T49" s="52"/>
      <c r="U49" s="52"/>
      <c r="V49" s="52"/>
      <c r="W49" s="28"/>
      <c r="X49" s="26"/>
      <c r="Y49" s="55"/>
      <c r="Z49" s="28"/>
      <c r="AA49" s="26"/>
      <c r="AB49" s="55"/>
      <c r="AC49" s="25"/>
      <c r="AD49" s="26"/>
      <c r="AE49" s="27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33.75" customHeight="1">
      <c r="A50" s="33"/>
      <c r="B50" s="33"/>
      <c r="C50" s="49"/>
      <c r="D50" s="33"/>
      <c r="E50" s="33"/>
      <c r="F50" s="36"/>
      <c r="G50" s="24" t="s">
        <v>59</v>
      </c>
      <c r="H50" s="117">
        <v>459.77</v>
      </c>
      <c r="I50" s="103" t="s">
        <v>39</v>
      </c>
      <c r="J50" s="118">
        <v>960</v>
      </c>
      <c r="K50" s="40" t="s">
        <v>87</v>
      </c>
      <c r="L50" s="57"/>
      <c r="M50" s="42"/>
      <c r="N50" s="40">
        <v>1.5773</v>
      </c>
      <c r="O50" s="57" t="s">
        <v>39</v>
      </c>
      <c r="P50" s="42">
        <v>0.9258</v>
      </c>
      <c r="Q50" s="40">
        <v>5.875</v>
      </c>
      <c r="R50" s="57" t="s">
        <v>39</v>
      </c>
      <c r="S50" s="42">
        <v>3.863</v>
      </c>
      <c r="T50" s="105"/>
      <c r="U50" s="106"/>
      <c r="V50" s="107"/>
      <c r="W50" s="45"/>
      <c r="X50" s="41"/>
      <c r="Y50" s="46"/>
      <c r="Z50" s="45"/>
      <c r="AA50" s="41"/>
      <c r="AB50" s="46"/>
      <c r="AC50" s="47"/>
      <c r="AD50" s="41"/>
      <c r="AE50" s="48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33.75" customHeight="1">
      <c r="A51" s="58"/>
      <c r="B51" s="58"/>
      <c r="C51" s="59"/>
      <c r="D51" s="58"/>
      <c r="E51" s="58"/>
      <c r="F51" s="60"/>
      <c r="G51" s="24" t="s">
        <v>64</v>
      </c>
      <c r="H51" s="100">
        <f>ROUND(H50*81/1000,2)&amp;" ppb"</f>
        <v>0</v>
      </c>
      <c r="I51" s="41" t="s">
        <v>39</v>
      </c>
      <c r="J51" s="101">
        <f>ROUND(J50*81/1000,2)&amp;" ppb"</f>
        <v>0</v>
      </c>
      <c r="K51" s="61"/>
      <c r="L51" s="57"/>
      <c r="M51" s="62"/>
      <c r="N51" s="37"/>
      <c r="O51" s="41"/>
      <c r="P51" s="39"/>
      <c r="Q51" s="100">
        <f>ROUND(Q50*246/1000,2)&amp;" ppb"</f>
        <v>0</v>
      </c>
      <c r="R51" s="41" t="s">
        <v>39</v>
      </c>
      <c r="S51" s="101">
        <f>ROUND(S50*246/1000,2)&amp;" ppb"</f>
        <v>0</v>
      </c>
      <c r="T51" s="40"/>
      <c r="U51" s="57"/>
      <c r="V51" s="42"/>
      <c r="W51" s="45"/>
      <c r="X51" s="41"/>
      <c r="Y51" s="46"/>
      <c r="Z51" s="45"/>
      <c r="AA51" s="41"/>
      <c r="AB51" s="46"/>
      <c r="AC51" s="47"/>
      <c r="AD51" s="41"/>
      <c r="AE51" s="48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42" customHeight="1">
      <c r="A52" s="108" t="s">
        <v>88</v>
      </c>
      <c r="B52" s="63" t="s">
        <v>89</v>
      </c>
      <c r="C52" s="85">
        <v>948.9</v>
      </c>
      <c r="D52" s="64">
        <v>13.818</v>
      </c>
      <c r="E52" s="65">
        <v>220311</v>
      </c>
      <c r="F52" s="66">
        <v>44631</v>
      </c>
      <c r="G52" s="67" t="s">
        <v>28</v>
      </c>
      <c r="H52" s="25"/>
      <c r="I52" s="26" t="s">
        <v>29</v>
      </c>
      <c r="J52" s="27"/>
      <c r="K52" s="25"/>
      <c r="L52" s="26" t="s">
        <v>30</v>
      </c>
      <c r="M52" s="27"/>
      <c r="N52" s="25"/>
      <c r="O52" s="26" t="s">
        <v>31</v>
      </c>
      <c r="P52" s="27"/>
      <c r="Q52" s="25"/>
      <c r="R52" s="26" t="s">
        <v>32</v>
      </c>
      <c r="S52" s="27"/>
      <c r="T52" s="28"/>
      <c r="U52" s="26" t="s">
        <v>33</v>
      </c>
      <c r="V52" s="27"/>
      <c r="W52" s="25"/>
      <c r="X52" s="26" t="s">
        <v>34</v>
      </c>
      <c r="Y52" s="27"/>
      <c r="Z52" s="25"/>
      <c r="AA52" s="26" t="s">
        <v>35</v>
      </c>
      <c r="AB52" s="27"/>
      <c r="AC52" s="32" t="s">
        <v>36</v>
      </c>
      <c r="AD52" s="32"/>
      <c r="AE52" s="3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31" ht="36" customHeight="1">
      <c r="A53" s="68" t="s">
        <v>90</v>
      </c>
      <c r="B53" s="68" t="s">
        <v>91</v>
      </c>
      <c r="C53" s="69"/>
      <c r="D53" s="70"/>
      <c r="E53" s="70"/>
      <c r="F53" s="71">
        <v>44645</v>
      </c>
      <c r="G53" s="67" t="s">
        <v>59</v>
      </c>
      <c r="H53" s="75" t="s">
        <v>92</v>
      </c>
      <c r="I53" s="76"/>
      <c r="J53" s="77"/>
      <c r="K53" s="75">
        <v>8.66</v>
      </c>
      <c r="L53" s="76" t="s">
        <v>39</v>
      </c>
      <c r="M53" s="77">
        <v>6.685</v>
      </c>
      <c r="N53" s="75" t="s">
        <v>93</v>
      </c>
      <c r="O53" s="76"/>
      <c r="P53" s="77"/>
      <c r="Q53" s="75" t="s">
        <v>94</v>
      </c>
      <c r="R53" s="76"/>
      <c r="S53" s="77"/>
      <c r="T53" s="75">
        <v>5.917</v>
      </c>
      <c r="U53" s="76" t="s">
        <v>39</v>
      </c>
      <c r="V53" s="77">
        <v>2.651</v>
      </c>
      <c r="W53" s="72" t="s">
        <v>95</v>
      </c>
      <c r="X53" s="73"/>
      <c r="Y53" s="74"/>
      <c r="Z53" s="75" t="s">
        <v>96</v>
      </c>
      <c r="AA53" s="78"/>
      <c r="AB53" s="77"/>
      <c r="AC53" s="79"/>
      <c r="AD53" s="79"/>
      <c r="AE53" s="79"/>
    </row>
    <row r="54" spans="1:31" ht="33" customHeight="1">
      <c r="A54" s="68"/>
      <c r="B54" s="68"/>
      <c r="C54" s="68"/>
      <c r="D54" s="68"/>
      <c r="E54" s="68"/>
      <c r="F54" s="71"/>
      <c r="G54" s="67" t="s">
        <v>64</v>
      </c>
      <c r="H54" s="109">
        <f>"&lt;"&amp;ROUND(RIGHT(H53,LEN(H53)-1)*81/1,2)&amp;" ppt"</f>
        <v>0</v>
      </c>
      <c r="I54" s="76"/>
      <c r="J54" s="110"/>
      <c r="K54" s="109">
        <f>ROUND(K53*81/1000,2)&amp;" ppb"</f>
        <v>0</v>
      </c>
      <c r="L54" s="76" t="s">
        <v>39</v>
      </c>
      <c r="M54" s="110">
        <f>ROUND(M53*81/1000,2)&amp;" ppb"</f>
        <v>0</v>
      </c>
      <c r="N54" s="109">
        <f>"&lt;"&amp;ROUND(RIGHT(N53,LEN(N53)-1)*1760/1000,2)&amp;" ppb"</f>
        <v>0</v>
      </c>
      <c r="O54" s="76"/>
      <c r="P54" s="82" t="s">
        <v>65</v>
      </c>
      <c r="Q54" s="109">
        <f>"&lt;"&amp;ROUND(RIGHT(Q53,LEN(Q53)-1)*246/1,2)&amp;" ppt"</f>
        <v>0</v>
      </c>
      <c r="R54" s="76"/>
      <c r="S54" s="82"/>
      <c r="T54" s="109">
        <f>ROUND(T53*32300/1000,2)&amp;" ppb"</f>
        <v>0</v>
      </c>
      <c r="U54" s="76" t="s">
        <v>39</v>
      </c>
      <c r="V54" s="110">
        <f>ROUND(V53*32300/1000,2)&amp;" ppb"</f>
        <v>0</v>
      </c>
      <c r="W54" s="81"/>
      <c r="X54" s="76"/>
      <c r="Y54" s="82"/>
      <c r="Z54" s="81"/>
      <c r="AA54" s="76"/>
      <c r="AB54" s="82"/>
      <c r="AC54" s="83"/>
      <c r="AD54" s="76"/>
      <c r="AE54" s="84"/>
    </row>
    <row r="55" spans="1:31" ht="33.75" customHeight="1">
      <c r="A55" s="68"/>
      <c r="B55" s="68"/>
      <c r="C55" s="85"/>
      <c r="D55" s="68"/>
      <c r="E55" s="68"/>
      <c r="F55" s="71"/>
      <c r="G55" s="67" t="s">
        <v>28</v>
      </c>
      <c r="H55" s="52" t="s">
        <v>40</v>
      </c>
      <c r="I55" s="52"/>
      <c r="J55" s="52"/>
      <c r="K55" s="25"/>
      <c r="L55" s="26" t="s">
        <v>41</v>
      </c>
      <c r="M55" s="27"/>
      <c r="N55" s="53"/>
      <c r="O55" s="26" t="s">
        <v>42</v>
      </c>
      <c r="P55" s="54"/>
      <c r="Q55" s="53"/>
      <c r="R55" s="26" t="s">
        <v>43</v>
      </c>
      <c r="S55" s="54"/>
      <c r="T55" s="52"/>
      <c r="U55" s="52"/>
      <c r="V55" s="52"/>
      <c r="W55" s="28"/>
      <c r="X55" s="26"/>
      <c r="Y55" s="55"/>
      <c r="Z55" s="28"/>
      <c r="AA55" s="26"/>
      <c r="AB55" s="55"/>
      <c r="AC55" s="25"/>
      <c r="AD55" s="26"/>
      <c r="AE55" s="27"/>
    </row>
    <row r="56" spans="1:31" ht="33.75" customHeight="1">
      <c r="A56" s="68"/>
      <c r="B56" s="68"/>
      <c r="C56" s="85"/>
      <c r="D56" s="68"/>
      <c r="E56" s="68"/>
      <c r="F56" s="71"/>
      <c r="G56" s="67" t="s">
        <v>59</v>
      </c>
      <c r="H56" s="119" t="s">
        <v>97</v>
      </c>
      <c r="I56" s="112"/>
      <c r="J56" s="113"/>
      <c r="K56" s="83" t="s">
        <v>98</v>
      </c>
      <c r="L56" s="76"/>
      <c r="M56" s="84"/>
      <c r="N56" s="75" t="s">
        <v>95</v>
      </c>
      <c r="O56" s="78"/>
      <c r="P56" s="77"/>
      <c r="Q56" s="75" t="s">
        <v>99</v>
      </c>
      <c r="R56" s="78"/>
      <c r="S56" s="77"/>
      <c r="T56" s="114"/>
      <c r="U56" s="115"/>
      <c r="V56" s="116"/>
      <c r="W56" s="81"/>
      <c r="X56" s="76"/>
      <c r="Y56" s="82"/>
      <c r="Z56" s="81"/>
      <c r="AA56" s="76"/>
      <c r="AB56" s="82"/>
      <c r="AC56" s="83"/>
      <c r="AD56" s="76"/>
      <c r="AE56" s="84"/>
    </row>
    <row r="57" spans="1:31" ht="33.75" customHeight="1">
      <c r="A57" s="89"/>
      <c r="B57" s="89"/>
      <c r="C57" s="90"/>
      <c r="D57" s="89"/>
      <c r="E57" s="89"/>
      <c r="F57" s="91"/>
      <c r="G57" s="67" t="s">
        <v>64</v>
      </c>
      <c r="H57" s="109">
        <f>"&lt;"&amp;ROUND(RIGHT(H56,LEN(H56)-1)*81/1000,2)&amp;" ppb"</f>
        <v>0</v>
      </c>
      <c r="I57" s="76"/>
      <c r="J57" s="110"/>
      <c r="K57" s="92"/>
      <c r="L57" s="78"/>
      <c r="M57" s="93"/>
      <c r="N57" s="72"/>
      <c r="O57" s="76"/>
      <c r="P57" s="74"/>
      <c r="Q57" s="109">
        <f>"&lt;"&amp;ROUND(RIGHT(Q56,LEN(Q56)-1)*246/1,2)&amp;" ppt"</f>
        <v>0</v>
      </c>
      <c r="R57" s="76"/>
      <c r="S57" s="82"/>
      <c r="T57" s="75"/>
      <c r="U57" s="78"/>
      <c r="V57" s="77"/>
      <c r="W57" s="81"/>
      <c r="X57" s="76"/>
      <c r="Y57" s="82"/>
      <c r="Z57" s="81"/>
      <c r="AA57" s="76"/>
      <c r="AB57" s="82"/>
      <c r="AC57" s="83"/>
      <c r="AD57" s="76"/>
      <c r="AE57" s="84"/>
    </row>
    <row r="58" spans="1:256" ht="42" customHeight="1">
      <c r="A58" s="98" t="s">
        <v>100</v>
      </c>
      <c r="B58" s="21" t="s">
        <v>101</v>
      </c>
      <c r="C58" s="49" t="s">
        <v>102</v>
      </c>
      <c r="D58" s="22">
        <v>9.638</v>
      </c>
      <c r="E58" s="99">
        <v>220325</v>
      </c>
      <c r="F58" s="23">
        <v>44645</v>
      </c>
      <c r="G58" s="24" t="s">
        <v>28</v>
      </c>
      <c r="H58" s="25"/>
      <c r="I58" s="26" t="s">
        <v>29</v>
      </c>
      <c r="J58" s="27"/>
      <c r="K58" s="25"/>
      <c r="L58" s="26" t="s">
        <v>30</v>
      </c>
      <c r="M58" s="27"/>
      <c r="N58" s="25"/>
      <c r="O58" s="26" t="s">
        <v>31</v>
      </c>
      <c r="P58" s="27"/>
      <c r="Q58" s="25"/>
      <c r="R58" s="26" t="s">
        <v>32</v>
      </c>
      <c r="S58" s="27"/>
      <c r="T58" s="28"/>
      <c r="U58" s="26" t="s">
        <v>33</v>
      </c>
      <c r="V58" s="27"/>
      <c r="W58" s="25"/>
      <c r="X58" s="26" t="s">
        <v>34</v>
      </c>
      <c r="Y58" s="27"/>
      <c r="Z58" s="25"/>
      <c r="AA58" s="26" t="s">
        <v>35</v>
      </c>
      <c r="AB58" s="27"/>
      <c r="AC58" s="32" t="s">
        <v>36</v>
      </c>
      <c r="AD58" s="32"/>
      <c r="AE58" s="32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39.75" customHeight="1">
      <c r="A59" s="33" t="s">
        <v>90</v>
      </c>
      <c r="B59" s="33"/>
      <c r="C59" s="34"/>
      <c r="D59" s="35"/>
      <c r="E59" s="35"/>
      <c r="F59" s="36">
        <v>44655</v>
      </c>
      <c r="G59" s="24" t="s">
        <v>59</v>
      </c>
      <c r="H59" s="40" t="s">
        <v>103</v>
      </c>
      <c r="I59" s="41"/>
      <c r="J59" s="42"/>
      <c r="K59" s="40">
        <v>8.828</v>
      </c>
      <c r="L59" s="41" t="s">
        <v>39</v>
      </c>
      <c r="M59" s="42">
        <v>7.586</v>
      </c>
      <c r="N59" s="40" t="s">
        <v>104</v>
      </c>
      <c r="O59" s="57"/>
      <c r="P59" s="42"/>
      <c r="Q59" s="40" t="s">
        <v>105</v>
      </c>
      <c r="R59" s="41"/>
      <c r="S59" s="42"/>
      <c r="T59" s="40">
        <v>2.2393</v>
      </c>
      <c r="U59" s="41" t="s">
        <v>39</v>
      </c>
      <c r="V59" s="42">
        <v>2.854</v>
      </c>
      <c r="W59" s="40" t="s">
        <v>106</v>
      </c>
      <c r="X59" s="57"/>
      <c r="Y59" s="42"/>
      <c r="Z59" s="40" t="s">
        <v>107</v>
      </c>
      <c r="AA59" s="57"/>
      <c r="AB59" s="42"/>
      <c r="AC59" s="43"/>
      <c r="AD59" s="43"/>
      <c r="AE59" s="43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33" customHeight="1">
      <c r="A60" s="33"/>
      <c r="B60" s="33"/>
      <c r="C60" s="33"/>
      <c r="D60" s="33"/>
      <c r="E60" s="33"/>
      <c r="F60" s="36"/>
      <c r="G60" s="24" t="s">
        <v>64</v>
      </c>
      <c r="H60" s="100">
        <f>"&lt;"&amp;ROUND(RIGHT(H59,LEN(H59)-1)*81/1,2)&amp;" ppt"</f>
        <v>0</v>
      </c>
      <c r="I60" s="41"/>
      <c r="J60" s="101"/>
      <c r="K60" s="100">
        <f>ROUND(K59*81/1000,2)&amp;" ppb"</f>
        <v>0</v>
      </c>
      <c r="L60" s="41" t="s">
        <v>39</v>
      </c>
      <c r="M60" s="101">
        <f>ROUND(M59*81/1000,2)&amp;" ppb"</f>
        <v>0</v>
      </c>
      <c r="N60" s="100">
        <f>"&lt;"&amp;ROUND(RIGHT(N59,LEN(N59)-1)*1760/1000,2)&amp;" ppb"</f>
        <v>0</v>
      </c>
      <c r="O60" s="41"/>
      <c r="P60" s="46" t="s">
        <v>65</v>
      </c>
      <c r="Q60" s="100">
        <f>"&lt;"&amp;ROUND(RIGHT(Q59,LEN(Q59)-1)*246/1,2)&amp;" ppt"</f>
        <v>0</v>
      </c>
      <c r="R60" s="41"/>
      <c r="S60" s="46"/>
      <c r="T60" s="100">
        <f>ROUND(T59*32300/1000,2)&amp;" ppb"</f>
        <v>0</v>
      </c>
      <c r="U60" s="41" t="s">
        <v>39</v>
      </c>
      <c r="V60" s="101">
        <f>ROUND(V59*32300/1000,2)&amp;" ppb"</f>
        <v>0</v>
      </c>
      <c r="W60" s="45"/>
      <c r="X60" s="41"/>
      <c r="Y60" s="46"/>
      <c r="Z60" s="45"/>
      <c r="AA60" s="41"/>
      <c r="AB60" s="46"/>
      <c r="AC60" s="47"/>
      <c r="AD60" s="41"/>
      <c r="AE60" s="48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33.75" customHeight="1">
      <c r="A61" s="33"/>
      <c r="B61" s="33"/>
      <c r="C61" s="49"/>
      <c r="D61" s="33"/>
      <c r="E61" s="33"/>
      <c r="F61" s="36"/>
      <c r="G61" s="24" t="s">
        <v>28</v>
      </c>
      <c r="H61" s="52" t="s">
        <v>40</v>
      </c>
      <c r="I61" s="52"/>
      <c r="J61" s="52"/>
      <c r="K61" s="25"/>
      <c r="L61" s="26" t="s">
        <v>41</v>
      </c>
      <c r="M61" s="27"/>
      <c r="N61" s="53"/>
      <c r="O61" s="26" t="s">
        <v>42</v>
      </c>
      <c r="P61" s="54"/>
      <c r="Q61" s="53"/>
      <c r="R61" s="26" t="s">
        <v>43</v>
      </c>
      <c r="S61" s="54"/>
      <c r="T61" s="52"/>
      <c r="U61" s="52"/>
      <c r="V61" s="52"/>
      <c r="W61" s="28"/>
      <c r="X61" s="26"/>
      <c r="Y61" s="55"/>
      <c r="Z61" s="28"/>
      <c r="AA61" s="26"/>
      <c r="AB61" s="55"/>
      <c r="AC61" s="25"/>
      <c r="AD61" s="26"/>
      <c r="AE61" s="27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33.75" customHeight="1">
      <c r="A62" s="33"/>
      <c r="B62" s="33"/>
      <c r="C62" s="49"/>
      <c r="D62" s="33"/>
      <c r="E62" s="33"/>
      <c r="F62" s="36"/>
      <c r="G62" s="24" t="s">
        <v>59</v>
      </c>
      <c r="H62" s="117" t="s">
        <v>108</v>
      </c>
      <c r="I62" s="103"/>
      <c r="J62" s="118"/>
      <c r="K62" s="40" t="s">
        <v>109</v>
      </c>
      <c r="L62" s="57"/>
      <c r="M62" s="42"/>
      <c r="N62" s="40" t="s">
        <v>110</v>
      </c>
      <c r="O62" s="57"/>
      <c r="P62" s="42"/>
      <c r="Q62" s="40">
        <v>0.8113</v>
      </c>
      <c r="R62" s="57" t="s">
        <v>39</v>
      </c>
      <c r="S62" s="42">
        <v>0.6056</v>
      </c>
      <c r="T62" s="105"/>
      <c r="U62" s="106"/>
      <c r="V62" s="107"/>
      <c r="W62" s="45"/>
      <c r="X62" s="41"/>
      <c r="Y62" s="46"/>
      <c r="Z62" s="45"/>
      <c r="AA62" s="41"/>
      <c r="AB62" s="46"/>
      <c r="AC62" s="47"/>
      <c r="AD62" s="41"/>
      <c r="AE62" s="48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33.75" customHeight="1">
      <c r="A63" s="58"/>
      <c r="B63" s="58"/>
      <c r="C63" s="59"/>
      <c r="D63" s="58"/>
      <c r="E63" s="58"/>
      <c r="F63" s="60"/>
      <c r="G63" s="24" t="s">
        <v>64</v>
      </c>
      <c r="H63" s="100">
        <f>"&lt;"&amp;ROUND(RIGHT(H62,LEN(H62)-1)*81/1000,2)&amp;" ppb"</f>
        <v>0</v>
      </c>
      <c r="I63" s="41"/>
      <c r="J63" s="101"/>
      <c r="K63" s="61"/>
      <c r="L63" s="57"/>
      <c r="M63" s="62"/>
      <c r="N63" s="37"/>
      <c r="O63" s="41"/>
      <c r="P63" s="39"/>
      <c r="Q63" s="100">
        <f>ROUND(Q62*246/1000,2)&amp;" ppb"</f>
        <v>0</v>
      </c>
      <c r="R63" s="41" t="s">
        <v>39</v>
      </c>
      <c r="S63" s="101">
        <f>ROUND(S62*246/1000,2)&amp;" ppb"</f>
        <v>0</v>
      </c>
      <c r="T63" s="40"/>
      <c r="U63" s="57"/>
      <c r="V63" s="42"/>
      <c r="W63" s="45"/>
      <c r="X63" s="41"/>
      <c r="Y63" s="46"/>
      <c r="Z63" s="45"/>
      <c r="AA63" s="41"/>
      <c r="AB63" s="46"/>
      <c r="AC63" s="47"/>
      <c r="AD63" s="41"/>
      <c r="AE63" s="48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42" customHeight="1">
      <c r="A64" s="108" t="s">
        <v>111</v>
      </c>
      <c r="B64" s="63"/>
      <c r="C64" s="85" t="s">
        <v>112</v>
      </c>
      <c r="D64" s="64">
        <v>6.303</v>
      </c>
      <c r="E64" s="65" t="s">
        <v>113</v>
      </c>
      <c r="F64" s="66">
        <v>44820</v>
      </c>
      <c r="G64" s="67" t="s">
        <v>28</v>
      </c>
      <c r="H64" s="25"/>
      <c r="I64" s="26" t="s">
        <v>29</v>
      </c>
      <c r="J64" s="27"/>
      <c r="K64" s="25"/>
      <c r="L64" s="26" t="s">
        <v>30</v>
      </c>
      <c r="M64" s="27"/>
      <c r="N64" s="25"/>
      <c r="O64" s="26" t="s">
        <v>31</v>
      </c>
      <c r="P64" s="27"/>
      <c r="Q64" s="25"/>
      <c r="R64" s="26" t="s">
        <v>32</v>
      </c>
      <c r="S64" s="27"/>
      <c r="T64" s="28"/>
      <c r="U64" s="26" t="s">
        <v>33</v>
      </c>
      <c r="V64" s="27"/>
      <c r="W64" s="25"/>
      <c r="X64" s="26" t="s">
        <v>34</v>
      </c>
      <c r="Y64" s="27"/>
      <c r="Z64" s="25"/>
      <c r="AA64" s="26" t="s">
        <v>35</v>
      </c>
      <c r="AB64" s="27"/>
      <c r="AC64" s="32" t="s">
        <v>36</v>
      </c>
      <c r="AD64" s="32"/>
      <c r="AE64" s="32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31" ht="36" customHeight="1">
      <c r="A65" s="68" t="s">
        <v>114</v>
      </c>
      <c r="B65" s="68"/>
      <c r="C65" s="69"/>
      <c r="D65" s="70"/>
      <c r="E65" s="70"/>
      <c r="F65" s="71">
        <v>44827</v>
      </c>
      <c r="G65" s="67" t="s">
        <v>59</v>
      </c>
      <c r="H65" s="75" t="s">
        <v>115</v>
      </c>
      <c r="I65" s="76"/>
      <c r="J65" s="77"/>
      <c r="K65" s="75" t="s">
        <v>116</v>
      </c>
      <c r="L65" s="76"/>
      <c r="M65" s="77"/>
      <c r="N65" s="75" t="s">
        <v>117</v>
      </c>
      <c r="O65" s="76"/>
      <c r="P65" s="77"/>
      <c r="Q65" s="75" t="s">
        <v>118</v>
      </c>
      <c r="R65" s="76"/>
      <c r="S65" s="77"/>
      <c r="T65" s="75" t="s">
        <v>119</v>
      </c>
      <c r="U65" s="76"/>
      <c r="V65" s="77"/>
      <c r="W65" s="72" t="s">
        <v>120</v>
      </c>
      <c r="X65" s="73"/>
      <c r="Y65" s="74"/>
      <c r="Z65" s="75" t="s">
        <v>121</v>
      </c>
      <c r="AA65" s="78"/>
      <c r="AB65" s="77"/>
      <c r="AC65" s="79"/>
      <c r="AD65" s="79"/>
      <c r="AE65" s="79"/>
    </row>
    <row r="66" spans="1:31" ht="34.5" customHeight="1">
      <c r="A66" s="68"/>
      <c r="B66" s="68"/>
      <c r="C66" s="68"/>
      <c r="D66" s="68"/>
      <c r="E66" s="68"/>
      <c r="F66" s="71"/>
      <c r="G66" s="67" t="s">
        <v>64</v>
      </c>
      <c r="H66" s="109">
        <f>"&lt;"&amp;ROUND(RIGHT(H65,LEN(H65)-1)*81/1,2)&amp;" ppt"</f>
        <v>0</v>
      </c>
      <c r="I66" s="76"/>
      <c r="J66" s="110"/>
      <c r="K66" s="109">
        <f>"&lt;"&amp;ROUND(RIGHT(K65,LEN(K65)-1)*81/1000,2)&amp;" ppb"</f>
        <v>0</v>
      </c>
      <c r="L66" s="76"/>
      <c r="M66" s="110"/>
      <c r="N66" s="109">
        <f>"&lt;"&amp;ROUND(RIGHT(N65,LEN(N65)-1)*1760/1000,2)&amp;" ppb"</f>
        <v>0</v>
      </c>
      <c r="O66" s="76"/>
      <c r="P66" s="82" t="s">
        <v>65</v>
      </c>
      <c r="Q66" s="109">
        <f>"&lt;"&amp;ROUND(RIGHT(Q65,LEN(Q65)-1)*246/1000,2)&amp;" ppb"</f>
        <v>0</v>
      </c>
      <c r="R66" s="76"/>
      <c r="S66" s="82"/>
      <c r="T66" s="109">
        <f>"&lt;"&amp;ROUND(RIGHT(T65,LEN(T65)-1)*32300/1000000,2)&amp;" ppm"</f>
        <v>0</v>
      </c>
      <c r="U66" s="76"/>
      <c r="V66" s="82"/>
      <c r="W66" s="81"/>
      <c r="X66" s="76"/>
      <c r="Y66" s="82"/>
      <c r="Z66" s="81"/>
      <c r="AA66" s="76"/>
      <c r="AB66" s="82"/>
      <c r="AC66" s="83"/>
      <c r="AD66" s="76"/>
      <c r="AE66" s="84"/>
    </row>
    <row r="67" spans="1:31" ht="33.75" customHeight="1">
      <c r="A67" s="68"/>
      <c r="B67" s="68"/>
      <c r="C67" s="85"/>
      <c r="D67" s="68"/>
      <c r="E67" s="68"/>
      <c r="F67" s="71"/>
      <c r="G67" s="67" t="s">
        <v>28</v>
      </c>
      <c r="H67" s="52" t="s">
        <v>40</v>
      </c>
      <c r="I67" s="52"/>
      <c r="J67" s="52"/>
      <c r="K67" s="25"/>
      <c r="L67" s="26" t="s">
        <v>41</v>
      </c>
      <c r="M67" s="27"/>
      <c r="N67" s="53"/>
      <c r="O67" s="26" t="s">
        <v>42</v>
      </c>
      <c r="P67" s="54"/>
      <c r="Q67" s="53"/>
      <c r="R67" s="26" t="s">
        <v>43</v>
      </c>
      <c r="S67" s="54"/>
      <c r="T67" s="120" t="s">
        <v>122</v>
      </c>
      <c r="U67" s="120"/>
      <c r="V67" s="120"/>
      <c r="W67" s="28"/>
      <c r="X67" s="26"/>
      <c r="Y67" s="55"/>
      <c r="Z67" s="28"/>
      <c r="AA67" s="26"/>
      <c r="AB67" s="55"/>
      <c r="AC67" s="25"/>
      <c r="AD67" s="26"/>
      <c r="AE67" s="27"/>
    </row>
    <row r="68" spans="1:31" ht="33.75" customHeight="1">
      <c r="A68" s="68"/>
      <c r="B68" s="68"/>
      <c r="C68" s="85"/>
      <c r="D68" s="68"/>
      <c r="E68" s="68"/>
      <c r="F68" s="71"/>
      <c r="G68" s="67" t="s">
        <v>59</v>
      </c>
      <c r="H68" s="119">
        <v>3790.5</v>
      </c>
      <c r="I68" s="112" t="s">
        <v>39</v>
      </c>
      <c r="J68" s="113">
        <v>992.5</v>
      </c>
      <c r="K68" s="75">
        <v>4.5416</v>
      </c>
      <c r="L68" s="78" t="s">
        <v>39</v>
      </c>
      <c r="M68" s="77">
        <v>5.776</v>
      </c>
      <c r="N68" s="75" t="s">
        <v>121</v>
      </c>
      <c r="O68" s="78"/>
      <c r="P68" s="77"/>
      <c r="Q68" s="75" t="s">
        <v>123</v>
      </c>
      <c r="R68" s="78"/>
      <c r="S68" s="77"/>
      <c r="T68" s="121">
        <v>124.47</v>
      </c>
      <c r="U68" s="122" t="s">
        <v>39</v>
      </c>
      <c r="V68" s="123">
        <v>8.564</v>
      </c>
      <c r="W68" s="81"/>
      <c r="X68" s="76"/>
      <c r="Y68" s="82"/>
      <c r="Z68" s="81"/>
      <c r="AA68" s="76"/>
      <c r="AB68" s="82"/>
      <c r="AC68" s="83"/>
      <c r="AD68" s="76"/>
      <c r="AE68" s="84"/>
    </row>
    <row r="69" spans="1:31" ht="33.75" customHeight="1">
      <c r="A69" s="89"/>
      <c r="B69" s="89"/>
      <c r="C69" s="90"/>
      <c r="D69" s="89"/>
      <c r="E69" s="89"/>
      <c r="F69" s="91"/>
      <c r="G69" s="67" t="s">
        <v>64</v>
      </c>
      <c r="H69" s="109">
        <f>ROUND(H68*81/1000,2)&amp;" ppb"</f>
        <v>0</v>
      </c>
      <c r="I69" s="76" t="s">
        <v>39</v>
      </c>
      <c r="J69" s="110">
        <f>ROUND(J68*81/1000,2)&amp;" ppb"</f>
        <v>0</v>
      </c>
      <c r="K69" s="92"/>
      <c r="L69" s="78"/>
      <c r="M69" s="93"/>
      <c r="N69" s="72"/>
      <c r="O69" s="76"/>
      <c r="P69" s="74"/>
      <c r="Q69" s="109">
        <f>"&lt;"&amp;ROUND(RIGHT(Q68,LEN(Q68)-1)*246/1000,2)&amp;" ppb"</f>
        <v>0</v>
      </c>
      <c r="R69" s="76"/>
      <c r="S69" s="82"/>
      <c r="T69" s="124"/>
      <c r="U69" s="125"/>
      <c r="V69" s="126"/>
      <c r="W69" s="81"/>
      <c r="X69" s="76"/>
      <c r="Y69" s="82"/>
      <c r="Z69" s="81"/>
      <c r="AA69" s="76"/>
      <c r="AB69" s="82"/>
      <c r="AC69" s="83"/>
      <c r="AD69" s="76"/>
      <c r="AE69" s="84"/>
    </row>
    <row r="70" spans="1:256" ht="42" customHeight="1">
      <c r="A70" s="98" t="s">
        <v>124</v>
      </c>
      <c r="B70" s="21" t="s">
        <v>125</v>
      </c>
      <c r="C70" s="49" t="s">
        <v>126</v>
      </c>
      <c r="D70" s="22">
        <v>9.798</v>
      </c>
      <c r="E70" s="99" t="s">
        <v>127</v>
      </c>
      <c r="F70" s="23">
        <v>44855</v>
      </c>
      <c r="G70" s="24" t="s">
        <v>28</v>
      </c>
      <c r="H70" s="25"/>
      <c r="I70" s="26" t="s">
        <v>29</v>
      </c>
      <c r="J70" s="27"/>
      <c r="K70" s="25"/>
      <c r="L70" s="26" t="s">
        <v>30</v>
      </c>
      <c r="M70" s="27"/>
      <c r="N70" s="25"/>
      <c r="O70" s="26" t="s">
        <v>31</v>
      </c>
      <c r="P70" s="27"/>
      <c r="Q70" s="25"/>
      <c r="R70" s="26" t="s">
        <v>32</v>
      </c>
      <c r="S70" s="27"/>
      <c r="T70" s="28"/>
      <c r="U70" s="26" t="s">
        <v>33</v>
      </c>
      <c r="V70" s="27"/>
      <c r="W70" s="25"/>
      <c r="X70" s="26" t="s">
        <v>34</v>
      </c>
      <c r="Y70" s="27"/>
      <c r="Z70" s="25"/>
      <c r="AA70" s="26" t="s">
        <v>35</v>
      </c>
      <c r="AB70" s="27"/>
      <c r="AC70" s="32" t="s">
        <v>36</v>
      </c>
      <c r="AD70" s="32"/>
      <c r="AE70" s="32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27.75" customHeight="1">
      <c r="A71" s="33" t="s">
        <v>114</v>
      </c>
      <c r="B71" s="33"/>
      <c r="C71" s="34"/>
      <c r="D71" s="35"/>
      <c r="E71" s="127"/>
      <c r="F71" s="36">
        <v>44865</v>
      </c>
      <c r="G71" s="24" t="s">
        <v>59</v>
      </c>
      <c r="H71" s="40" t="s">
        <v>128</v>
      </c>
      <c r="I71" s="41"/>
      <c r="J71" s="42"/>
      <c r="K71" s="40" t="s">
        <v>129</v>
      </c>
      <c r="L71" s="41"/>
      <c r="M71" s="42"/>
      <c r="N71" s="40">
        <v>0.4666</v>
      </c>
      <c r="O71" s="41" t="s">
        <v>39</v>
      </c>
      <c r="P71" s="42">
        <v>0.3941</v>
      </c>
      <c r="Q71" s="40" t="s">
        <v>130</v>
      </c>
      <c r="R71" s="41"/>
      <c r="S71" s="42"/>
      <c r="T71" s="40">
        <v>8.9625</v>
      </c>
      <c r="U71" s="41" t="s">
        <v>39</v>
      </c>
      <c r="V71" s="42">
        <v>8.913</v>
      </c>
      <c r="W71" s="37" t="s">
        <v>131</v>
      </c>
      <c r="X71" s="38"/>
      <c r="Y71" s="39"/>
      <c r="Z71" s="40" t="s">
        <v>132</v>
      </c>
      <c r="AA71" s="57"/>
      <c r="AB71" s="42"/>
      <c r="AC71" s="43"/>
      <c r="AD71" s="43"/>
      <c r="AE71" s="43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33" customHeight="1">
      <c r="A72" s="33"/>
      <c r="B72" s="33"/>
      <c r="C72" s="33"/>
      <c r="D72" s="33"/>
      <c r="E72" s="33"/>
      <c r="F72" s="36"/>
      <c r="G72" s="24" t="s">
        <v>64</v>
      </c>
      <c r="H72" s="100">
        <f>"&lt;"&amp;ROUND(RIGHT(H71,LEN(H71)-1)*81/1000,2)&amp;" ppb"</f>
        <v>0</v>
      </c>
      <c r="I72" s="41"/>
      <c r="J72" s="101"/>
      <c r="K72" s="100">
        <f>"&lt;"&amp;ROUND(RIGHT(K71,LEN(K71)-1)*81/1000,2)&amp;" ppb"</f>
        <v>0</v>
      </c>
      <c r="L72" s="41"/>
      <c r="M72" s="101"/>
      <c r="N72" s="100">
        <f>ROUND(N71*1760/1000,2)&amp;" ppb"</f>
        <v>0</v>
      </c>
      <c r="O72" s="41" t="s">
        <v>39</v>
      </c>
      <c r="P72" s="101">
        <f>ROUND(P71*1760/1000,2)&amp;" ppb"</f>
        <v>0</v>
      </c>
      <c r="Q72" s="100">
        <f>"&lt;"&amp;ROUND(RIGHT(Q71,LEN(Q71)-1)*246/1000,2)&amp;" ppb"</f>
        <v>0</v>
      </c>
      <c r="R72" s="41"/>
      <c r="S72" s="46"/>
      <c r="T72" s="100">
        <f>ROUND(T71*32300/1000,2)&amp;" ppb"</f>
        <v>0</v>
      </c>
      <c r="U72" s="41" t="s">
        <v>39</v>
      </c>
      <c r="V72" s="101">
        <f>ROUND(V71*32300/1000,2)&amp;" ppb"</f>
        <v>0</v>
      </c>
      <c r="W72" s="45"/>
      <c r="X72" s="41"/>
      <c r="Y72" s="46"/>
      <c r="Z72" s="45"/>
      <c r="AA72" s="41"/>
      <c r="AB72" s="46"/>
      <c r="AC72" s="47"/>
      <c r="AD72" s="41"/>
      <c r="AE72" s="48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33.75" customHeight="1">
      <c r="A73" s="33"/>
      <c r="B73" s="33"/>
      <c r="C73" s="49"/>
      <c r="D73" s="33"/>
      <c r="E73" s="33"/>
      <c r="F73" s="36"/>
      <c r="G73" s="24" t="s">
        <v>28</v>
      </c>
      <c r="H73" s="52" t="s">
        <v>40</v>
      </c>
      <c r="I73" s="52"/>
      <c r="J73" s="52"/>
      <c r="K73" s="25"/>
      <c r="L73" s="26" t="s">
        <v>41</v>
      </c>
      <c r="M73" s="27"/>
      <c r="N73" s="53"/>
      <c r="O73" s="26" t="s">
        <v>42</v>
      </c>
      <c r="P73" s="54"/>
      <c r="Q73" s="53"/>
      <c r="R73" s="26" t="s">
        <v>43</v>
      </c>
      <c r="S73" s="54"/>
      <c r="T73" s="52" t="s">
        <v>122</v>
      </c>
      <c r="U73" s="52"/>
      <c r="V73" s="52"/>
      <c r="W73" s="28"/>
      <c r="X73" s="26"/>
      <c r="Y73" s="55"/>
      <c r="Z73" s="28"/>
      <c r="AA73" s="26"/>
      <c r="AB73" s="55"/>
      <c r="AC73" s="25"/>
      <c r="AD73" s="26"/>
      <c r="AE73" s="27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33.75" customHeight="1">
      <c r="A74" s="33"/>
      <c r="B74" s="33"/>
      <c r="C74" s="49"/>
      <c r="D74" s="33"/>
      <c r="E74" s="33"/>
      <c r="F74" s="36"/>
      <c r="G74" s="24" t="s">
        <v>59</v>
      </c>
      <c r="H74" s="128" t="s">
        <v>133</v>
      </c>
      <c r="I74" s="106"/>
      <c r="J74" s="129"/>
      <c r="K74" s="40" t="s">
        <v>134</v>
      </c>
      <c r="L74" s="41"/>
      <c r="M74" s="46"/>
      <c r="N74" s="37" t="s">
        <v>135</v>
      </c>
      <c r="O74" s="41"/>
      <c r="P74" s="39"/>
      <c r="Q74" s="40">
        <v>3.68</v>
      </c>
      <c r="R74" s="57" t="s">
        <v>39</v>
      </c>
      <c r="S74" s="42">
        <v>2.121</v>
      </c>
      <c r="T74" s="128" t="s">
        <v>94</v>
      </c>
      <c r="U74" s="106"/>
      <c r="V74" s="107"/>
      <c r="W74" s="45"/>
      <c r="X74" s="41"/>
      <c r="Y74" s="46"/>
      <c r="Z74" s="45"/>
      <c r="AA74" s="41"/>
      <c r="AB74" s="46"/>
      <c r="AC74" s="47"/>
      <c r="AD74" s="41"/>
      <c r="AE74" s="48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33.75" customHeight="1">
      <c r="A75" s="58"/>
      <c r="B75" s="58"/>
      <c r="C75" s="59"/>
      <c r="D75" s="58"/>
      <c r="E75" s="58"/>
      <c r="F75" s="60"/>
      <c r="G75" s="24" t="s">
        <v>64</v>
      </c>
      <c r="H75" s="100">
        <f>"&lt;"&amp;ROUND(RIGHT(H74,LEN(H74)-1)*81/1000,2)&amp;" ppb"</f>
        <v>0</v>
      </c>
      <c r="I75" s="41"/>
      <c r="J75" s="101"/>
      <c r="K75" s="61"/>
      <c r="L75" s="57"/>
      <c r="M75" s="62"/>
      <c r="N75" s="37"/>
      <c r="O75" s="41"/>
      <c r="P75" s="39"/>
      <c r="Q75" s="100">
        <f>ROUND(Q74*246/1000,2)&amp;" ppb"</f>
        <v>0</v>
      </c>
      <c r="R75" s="41" t="s">
        <v>39</v>
      </c>
      <c r="S75" s="101">
        <f>ROUND(S74*246/1000,2)&amp;" ppb"</f>
        <v>0</v>
      </c>
      <c r="T75" s="40"/>
      <c r="U75" s="57"/>
      <c r="V75" s="42"/>
      <c r="W75" s="45"/>
      <c r="X75" s="41"/>
      <c r="Y75" s="46"/>
      <c r="Z75" s="45"/>
      <c r="AA75" s="41"/>
      <c r="AB75" s="46"/>
      <c r="AC75" s="47"/>
      <c r="AD75" s="41"/>
      <c r="AE75" s="48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42" customHeight="1">
      <c r="A76" s="130" t="s">
        <v>136</v>
      </c>
      <c r="B76" s="131" t="s">
        <v>125</v>
      </c>
      <c r="C76" s="132" t="s">
        <v>137</v>
      </c>
      <c r="D76" s="133">
        <v>9.02</v>
      </c>
      <c r="E76" s="134">
        <v>221031</v>
      </c>
      <c r="F76" s="135">
        <v>44865</v>
      </c>
      <c r="G76" s="136" t="s">
        <v>28</v>
      </c>
      <c r="H76" s="25"/>
      <c r="I76" s="26" t="s">
        <v>29</v>
      </c>
      <c r="J76" s="27"/>
      <c r="K76" s="25"/>
      <c r="L76" s="26" t="s">
        <v>30</v>
      </c>
      <c r="M76" s="27"/>
      <c r="N76" s="25"/>
      <c r="O76" s="26" t="s">
        <v>31</v>
      </c>
      <c r="P76" s="27"/>
      <c r="Q76" s="25"/>
      <c r="R76" s="26" t="s">
        <v>32</v>
      </c>
      <c r="S76" s="27"/>
      <c r="T76" s="28"/>
      <c r="U76" s="26" t="s">
        <v>33</v>
      </c>
      <c r="V76" s="27"/>
      <c r="W76" s="25"/>
      <c r="X76" s="26" t="s">
        <v>34</v>
      </c>
      <c r="Y76" s="27"/>
      <c r="Z76" s="25"/>
      <c r="AA76" s="26" t="s">
        <v>35</v>
      </c>
      <c r="AB76" s="27"/>
      <c r="AC76" s="32" t="s">
        <v>36</v>
      </c>
      <c r="AD76" s="32"/>
      <c r="AE76" s="32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27.75" customHeight="1">
      <c r="A77" s="137" t="s">
        <v>138</v>
      </c>
      <c r="B77" s="137"/>
      <c r="C77" s="138"/>
      <c r="D77" s="139"/>
      <c r="E77" s="139"/>
      <c r="F77" s="140">
        <v>44874</v>
      </c>
      <c r="G77" s="136" t="s">
        <v>59</v>
      </c>
      <c r="H77" s="141" t="s">
        <v>132</v>
      </c>
      <c r="I77" s="142"/>
      <c r="J77" s="143"/>
      <c r="K77" s="141" t="s">
        <v>139</v>
      </c>
      <c r="L77" s="142"/>
      <c r="M77" s="143"/>
      <c r="N77" s="141" t="s">
        <v>140</v>
      </c>
      <c r="O77" s="142"/>
      <c r="P77" s="143"/>
      <c r="Q77" s="141" t="s">
        <v>141</v>
      </c>
      <c r="R77" s="142"/>
      <c r="S77" s="143"/>
      <c r="T77" s="141">
        <v>4.2594</v>
      </c>
      <c r="U77" s="142" t="s">
        <v>39</v>
      </c>
      <c r="V77" s="143">
        <v>9.73</v>
      </c>
      <c r="W77" s="144" t="s">
        <v>140</v>
      </c>
      <c r="X77" s="145"/>
      <c r="Y77" s="146"/>
      <c r="Z77" s="144" t="s">
        <v>142</v>
      </c>
      <c r="AA77" s="145"/>
      <c r="AB77" s="146"/>
      <c r="AC77" s="147"/>
      <c r="AD77" s="147"/>
      <c r="AE77" s="14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33" customHeight="1">
      <c r="A78" s="137"/>
      <c r="B78" s="137"/>
      <c r="C78" s="137"/>
      <c r="D78" s="137"/>
      <c r="E78" s="137"/>
      <c r="F78" s="140"/>
      <c r="G78" s="136" t="s">
        <v>64</v>
      </c>
      <c r="H78" s="148">
        <f>"&lt;"&amp;ROUND(RIGHT(H77,LEN(H77)-1)*81/1000,2)&amp;" ppb"</f>
        <v>0</v>
      </c>
      <c r="I78" s="142"/>
      <c r="J78" s="149"/>
      <c r="K78" s="148">
        <f>"&lt;"&amp;ROUND(RIGHT(K77,LEN(K77)-1)*81/1000,2)&amp;" ppb"</f>
        <v>0</v>
      </c>
      <c r="L78" s="142"/>
      <c r="M78" s="149"/>
      <c r="N78" s="148">
        <f>"&lt;"&amp;ROUND(RIGHT(N77,LEN(N77)-1)*1760/1000,2)&amp;" ppb"</f>
        <v>0</v>
      </c>
      <c r="O78" s="142"/>
      <c r="P78" s="150" t="s">
        <v>65</v>
      </c>
      <c r="Q78" s="148">
        <f>"&lt;"&amp;ROUND(RIGHT(Q77,LEN(Q77)-1)*246/1000,2)&amp;" ppb"</f>
        <v>0</v>
      </c>
      <c r="R78" s="142"/>
      <c r="S78" s="150"/>
      <c r="T78" s="109">
        <f>ROUND(T77*32300/1000,2)&amp;" ppb"</f>
        <v>0</v>
      </c>
      <c r="U78" s="76" t="s">
        <v>39</v>
      </c>
      <c r="V78" s="110">
        <f>ROUND(V77*32300/1000,2)&amp;" ppb"</f>
        <v>0</v>
      </c>
      <c r="W78" s="151"/>
      <c r="X78" s="142"/>
      <c r="Y78" s="150"/>
      <c r="Z78" s="151"/>
      <c r="AA78" s="142"/>
      <c r="AB78" s="150"/>
      <c r="AC78" s="152"/>
      <c r="AD78" s="142"/>
      <c r="AE78" s="153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33.75" customHeight="1">
      <c r="A79" s="137"/>
      <c r="B79" s="137"/>
      <c r="C79" s="132"/>
      <c r="D79" s="137"/>
      <c r="E79" s="137"/>
      <c r="F79" s="140"/>
      <c r="G79" s="136" t="s">
        <v>28</v>
      </c>
      <c r="H79" s="52" t="s">
        <v>40</v>
      </c>
      <c r="I79" s="52"/>
      <c r="J79" s="52"/>
      <c r="K79" s="25"/>
      <c r="L79" s="26" t="s">
        <v>41</v>
      </c>
      <c r="M79" s="27"/>
      <c r="N79" s="53"/>
      <c r="O79" s="26" t="s">
        <v>42</v>
      </c>
      <c r="P79" s="54"/>
      <c r="Q79" s="53"/>
      <c r="R79" s="26" t="s">
        <v>43</v>
      </c>
      <c r="S79" s="54"/>
      <c r="T79" s="52" t="s">
        <v>122</v>
      </c>
      <c r="U79" s="52"/>
      <c r="V79" s="52"/>
      <c r="W79" s="28"/>
      <c r="X79" s="26"/>
      <c r="Y79" s="55"/>
      <c r="Z79" s="28"/>
      <c r="AA79" s="26"/>
      <c r="AB79" s="55"/>
      <c r="AC79" s="25"/>
      <c r="AD79" s="26"/>
      <c r="AE79" s="27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33.75" customHeight="1">
      <c r="A80" s="137"/>
      <c r="B80" s="137"/>
      <c r="C80" s="132"/>
      <c r="D80" s="137"/>
      <c r="E80" s="137"/>
      <c r="F80" s="140"/>
      <c r="G80" s="136" t="s">
        <v>59</v>
      </c>
      <c r="H80" s="154" t="s">
        <v>143</v>
      </c>
      <c r="I80" s="155"/>
      <c r="J80" s="156"/>
      <c r="K80" s="151" t="s">
        <v>144</v>
      </c>
      <c r="L80" s="142"/>
      <c r="M80" s="153"/>
      <c r="N80" s="144" t="s">
        <v>94</v>
      </c>
      <c r="O80" s="142"/>
      <c r="P80" s="146"/>
      <c r="Q80" s="144" t="s">
        <v>145</v>
      </c>
      <c r="R80" s="142"/>
      <c r="S80" s="146"/>
      <c r="T80" s="154" t="s">
        <v>146</v>
      </c>
      <c r="U80" s="155"/>
      <c r="V80" s="156"/>
      <c r="W80" s="151"/>
      <c r="X80" s="142"/>
      <c r="Y80" s="150"/>
      <c r="Z80" s="151"/>
      <c r="AA80" s="142"/>
      <c r="AB80" s="150"/>
      <c r="AC80" s="152"/>
      <c r="AD80" s="142"/>
      <c r="AE80" s="153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33.75" customHeight="1">
      <c r="A81" s="157"/>
      <c r="B81" s="157"/>
      <c r="C81" s="158"/>
      <c r="D81" s="157"/>
      <c r="E81" s="157"/>
      <c r="F81" s="159"/>
      <c r="G81" s="136" t="s">
        <v>64</v>
      </c>
      <c r="H81" s="148">
        <f>"&lt;"&amp;ROUND(RIGHT(H80,LEN(H80)-1)*81/1000,2)&amp;" ppb"</f>
        <v>0</v>
      </c>
      <c r="I81" s="142"/>
      <c r="J81" s="149"/>
      <c r="K81" s="160"/>
      <c r="L81" s="161"/>
      <c r="M81" s="162"/>
      <c r="N81" s="144"/>
      <c r="O81" s="142"/>
      <c r="P81" s="146"/>
      <c r="Q81" s="148">
        <f>"&lt;"&amp;ROUND(RIGHT(Q80,LEN(Q80)-1)*246/1000,2)&amp;" ppb"</f>
        <v>0</v>
      </c>
      <c r="R81" s="142"/>
      <c r="S81" s="150"/>
      <c r="T81" s="141"/>
      <c r="U81" s="161"/>
      <c r="V81" s="143"/>
      <c r="W81" s="151"/>
      <c r="X81" s="142"/>
      <c r="Y81" s="150"/>
      <c r="Z81" s="151"/>
      <c r="AA81" s="142"/>
      <c r="AB81" s="150"/>
      <c r="AC81" s="152"/>
      <c r="AD81" s="142"/>
      <c r="AE81" s="153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42" customHeight="1">
      <c r="A82" s="98" t="s">
        <v>147</v>
      </c>
      <c r="B82" s="21" t="s">
        <v>148</v>
      </c>
      <c r="C82" s="49" t="s">
        <v>149</v>
      </c>
      <c r="D82" s="22">
        <v>8.34</v>
      </c>
      <c r="E82" s="99" t="s">
        <v>150</v>
      </c>
      <c r="F82" s="23">
        <v>44935</v>
      </c>
      <c r="G82" s="24" t="s">
        <v>28</v>
      </c>
      <c r="H82" s="25"/>
      <c r="I82" s="26" t="s">
        <v>29</v>
      </c>
      <c r="J82" s="27"/>
      <c r="K82" s="25"/>
      <c r="L82" s="26" t="s">
        <v>30</v>
      </c>
      <c r="M82" s="27"/>
      <c r="N82" s="25"/>
      <c r="O82" s="26" t="s">
        <v>31</v>
      </c>
      <c r="P82" s="27"/>
      <c r="Q82" s="25"/>
      <c r="R82" s="26" t="s">
        <v>32</v>
      </c>
      <c r="S82" s="27"/>
      <c r="T82" s="28"/>
      <c r="U82" s="26" t="s">
        <v>33</v>
      </c>
      <c r="V82" s="27"/>
      <c r="W82" s="25"/>
      <c r="X82" s="26" t="s">
        <v>34</v>
      </c>
      <c r="Y82" s="27"/>
      <c r="Z82" s="25"/>
      <c r="AA82" s="26" t="s">
        <v>35</v>
      </c>
      <c r="AB82" s="27"/>
      <c r="AC82" s="32" t="s">
        <v>36</v>
      </c>
      <c r="AD82" s="32"/>
      <c r="AE82" s="3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27.75" customHeight="1">
      <c r="A83" s="33" t="s">
        <v>151</v>
      </c>
      <c r="B83" s="33"/>
      <c r="C83" s="34"/>
      <c r="D83" s="35"/>
      <c r="E83" s="35"/>
      <c r="F83" s="36">
        <v>44944</v>
      </c>
      <c r="G83" s="24" t="s">
        <v>59</v>
      </c>
      <c r="H83" s="40" t="s">
        <v>152</v>
      </c>
      <c r="I83" s="41"/>
      <c r="J83" s="42"/>
      <c r="K83" s="40" t="s">
        <v>153</v>
      </c>
      <c r="L83" s="41"/>
      <c r="M83" s="42"/>
      <c r="N83" s="40" t="s">
        <v>154</v>
      </c>
      <c r="O83" s="41"/>
      <c r="P83" s="42"/>
      <c r="Q83" s="40" t="s">
        <v>155</v>
      </c>
      <c r="R83" s="41"/>
      <c r="S83" s="42"/>
      <c r="T83" s="40" t="s">
        <v>156</v>
      </c>
      <c r="U83" s="41"/>
      <c r="V83" s="42"/>
      <c r="W83" s="37" t="s">
        <v>157</v>
      </c>
      <c r="X83" s="38"/>
      <c r="Y83" s="39"/>
      <c r="Z83" s="40">
        <v>4.213</v>
      </c>
      <c r="AA83" s="57" t="s">
        <v>39</v>
      </c>
      <c r="AB83" s="42">
        <v>1.626</v>
      </c>
      <c r="AC83" s="43"/>
      <c r="AD83" s="43"/>
      <c r="AE83" s="4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33" customHeight="1">
      <c r="A84" s="33"/>
      <c r="B84" s="33"/>
      <c r="C84" s="33"/>
      <c r="D84" s="33"/>
      <c r="E84" s="33"/>
      <c r="F84" s="36"/>
      <c r="G84" s="24" t="s">
        <v>64</v>
      </c>
      <c r="H84" s="100">
        <f>"&lt;"&amp;ROUND(RIGHT(H83,LEN(H83)-1)*81/1000,2)&amp;" ppb"</f>
        <v>0</v>
      </c>
      <c r="I84" s="41"/>
      <c r="J84" s="101"/>
      <c r="K84" s="100">
        <f>"&lt;"&amp;ROUND(RIGHT(K83,LEN(K83)-1)*81/1000,2)&amp;" ppb"</f>
        <v>0</v>
      </c>
      <c r="L84" s="41"/>
      <c r="M84" s="101"/>
      <c r="N84" s="100">
        <f>"&lt;"&amp;ROUND(RIGHT(N83,LEN(N83)-1)*1760/1000,2)&amp;" ppb"</f>
        <v>0</v>
      </c>
      <c r="O84" s="41"/>
      <c r="P84" s="46" t="s">
        <v>65</v>
      </c>
      <c r="Q84" s="100">
        <f>"&lt;"&amp;ROUND(RIGHT(Q83,LEN(Q83)-1)*246/1000,2)&amp;" ppb"</f>
        <v>0</v>
      </c>
      <c r="R84" s="41"/>
      <c r="S84" s="46"/>
      <c r="T84" s="100">
        <f>"&lt;"&amp;ROUND(RIGHT(T83,LEN(T83)-1)*32300/1000000,2)&amp;" ppm"</f>
        <v>0</v>
      </c>
      <c r="U84" s="41"/>
      <c r="V84" s="46"/>
      <c r="W84" s="45"/>
      <c r="X84" s="41"/>
      <c r="Y84" s="46"/>
      <c r="Z84" s="45"/>
      <c r="AA84" s="41"/>
      <c r="AB84" s="46"/>
      <c r="AC84" s="47"/>
      <c r="AD84" s="41"/>
      <c r="AE84" s="48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33.75" customHeight="1">
      <c r="A85" s="33"/>
      <c r="B85" s="33"/>
      <c r="C85" s="49"/>
      <c r="D85" s="33"/>
      <c r="E85" s="33"/>
      <c r="F85" s="36"/>
      <c r="G85" s="24" t="s">
        <v>28</v>
      </c>
      <c r="H85" s="52" t="s">
        <v>40</v>
      </c>
      <c r="I85" s="52"/>
      <c r="J85" s="52"/>
      <c r="K85" s="25"/>
      <c r="L85" s="26" t="s">
        <v>41</v>
      </c>
      <c r="M85" s="27"/>
      <c r="N85" s="53"/>
      <c r="O85" s="26" t="s">
        <v>42</v>
      </c>
      <c r="P85" s="54"/>
      <c r="Q85" s="53"/>
      <c r="R85" s="26" t="s">
        <v>43</v>
      </c>
      <c r="S85" s="54"/>
      <c r="T85" s="52" t="s">
        <v>66</v>
      </c>
      <c r="U85" s="52"/>
      <c r="V85" s="52"/>
      <c r="W85" s="28"/>
      <c r="X85" s="26" t="s">
        <v>67</v>
      </c>
      <c r="Y85" s="55"/>
      <c r="Z85" s="28"/>
      <c r="AA85" s="26"/>
      <c r="AB85" s="55"/>
      <c r="AC85" s="25"/>
      <c r="AD85" s="26"/>
      <c r="AE85" s="27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33.75" customHeight="1">
      <c r="A86" s="33"/>
      <c r="B86" s="33"/>
      <c r="C86" s="49"/>
      <c r="D86" s="33"/>
      <c r="E86" s="33"/>
      <c r="F86" s="36"/>
      <c r="G86" s="24" t="s">
        <v>59</v>
      </c>
      <c r="H86" s="117">
        <v>16918</v>
      </c>
      <c r="I86" s="106" t="s">
        <v>39</v>
      </c>
      <c r="J86" s="163">
        <v>14830</v>
      </c>
      <c r="K86" s="40" t="s">
        <v>158</v>
      </c>
      <c r="L86" s="41"/>
      <c r="M86" s="46"/>
      <c r="N86" s="40">
        <v>2.2126</v>
      </c>
      <c r="O86" s="57" t="s">
        <v>39</v>
      </c>
      <c r="P86" s="42">
        <v>1.406</v>
      </c>
      <c r="Q86" s="40">
        <v>8.823</v>
      </c>
      <c r="R86" s="57" t="s">
        <v>39</v>
      </c>
      <c r="S86" s="42">
        <v>5.418</v>
      </c>
      <c r="T86" s="128" t="s">
        <v>159</v>
      </c>
      <c r="U86" s="106"/>
      <c r="V86" s="107"/>
      <c r="W86" s="40">
        <v>0.86579</v>
      </c>
      <c r="X86" s="57" t="s">
        <v>39</v>
      </c>
      <c r="Y86" s="42">
        <v>1.643</v>
      </c>
      <c r="Z86" s="45"/>
      <c r="AA86" s="41"/>
      <c r="AB86" s="46"/>
      <c r="AC86" s="47"/>
      <c r="AD86" s="41"/>
      <c r="AE86" s="48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33.75" customHeight="1">
      <c r="A87" s="58"/>
      <c r="B87" s="58"/>
      <c r="C87" s="59"/>
      <c r="D87" s="58"/>
      <c r="E87" s="58"/>
      <c r="F87" s="60"/>
      <c r="G87" s="24" t="s">
        <v>64</v>
      </c>
      <c r="H87" s="100">
        <f>ROUND(H86*81/1000000,2)&amp;" ppm"</f>
        <v>0</v>
      </c>
      <c r="I87" s="41" t="s">
        <v>39</v>
      </c>
      <c r="J87" s="101">
        <f>ROUND(J86*81/1000000,2)&amp;" ppm"</f>
        <v>0</v>
      </c>
      <c r="K87" s="61"/>
      <c r="L87" s="57"/>
      <c r="M87" s="62"/>
      <c r="N87" s="37"/>
      <c r="O87" s="41"/>
      <c r="P87" s="39"/>
      <c r="Q87" s="100">
        <f>ROUND(Q86*246/1000,2)&amp;" ppb"</f>
        <v>0</v>
      </c>
      <c r="R87" s="41" t="s">
        <v>39</v>
      </c>
      <c r="S87" s="101">
        <f>ROUND(S86*246/1000,2)&amp;" ppb"</f>
        <v>0</v>
      </c>
      <c r="T87" s="40"/>
      <c r="U87" s="57"/>
      <c r="V87" s="42"/>
      <c r="W87" s="45"/>
      <c r="X87" s="41"/>
      <c r="Y87" s="46"/>
      <c r="Z87" s="45"/>
      <c r="AA87" s="41"/>
      <c r="AB87" s="46"/>
      <c r="AC87" s="47"/>
      <c r="AD87" s="41"/>
      <c r="AE87" s="48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31" ht="41.25" customHeight="1">
      <c r="A88" s="12" t="s">
        <v>160</v>
      </c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</row>
    <row r="89" spans="1:31" ht="32.25" customHeight="1">
      <c r="A89" s="164" t="s">
        <v>161</v>
      </c>
      <c r="B89" s="164"/>
      <c r="C89" s="95"/>
      <c r="D89" s="95"/>
      <c r="E89" s="95"/>
      <c r="F89" s="96"/>
      <c r="G89" s="95"/>
      <c r="H89" s="165"/>
      <c r="I89" s="95"/>
      <c r="J89" s="166"/>
      <c r="K89" s="95"/>
      <c r="L89" s="95"/>
      <c r="M89" s="95"/>
      <c r="N89" s="95"/>
      <c r="O89" s="95"/>
      <c r="P89" s="95"/>
      <c r="Q89" s="165"/>
      <c r="R89" s="95"/>
      <c r="S89" s="167"/>
      <c r="T89" s="168"/>
      <c r="U89" s="95"/>
      <c r="V89" s="169"/>
      <c r="W89" s="165"/>
      <c r="X89" s="95"/>
      <c r="Y89" s="167"/>
      <c r="Z89" s="165"/>
      <c r="AA89" s="95"/>
      <c r="AB89" s="95"/>
      <c r="AC89" s="95"/>
      <c r="AD89" s="95"/>
      <c r="AE89" s="97"/>
    </row>
    <row r="90" spans="1:31" ht="37.5" customHeight="1">
      <c r="A90" s="14" t="s">
        <v>21</v>
      </c>
      <c r="B90" s="14"/>
      <c r="C90" s="14" t="s">
        <v>23</v>
      </c>
      <c r="D90" s="14" t="s">
        <v>24</v>
      </c>
      <c r="E90" s="14" t="s">
        <v>25</v>
      </c>
      <c r="F90" s="15" t="s">
        <v>26</v>
      </c>
      <c r="G90" s="14"/>
      <c r="H90" s="17"/>
      <c r="I90" s="18"/>
      <c r="J90" s="19"/>
      <c r="K90" s="17"/>
      <c r="L90" s="18"/>
      <c r="M90" s="19"/>
      <c r="N90" s="17"/>
      <c r="O90" s="18"/>
      <c r="P90" s="19"/>
      <c r="Q90" s="17"/>
      <c r="R90" s="18"/>
      <c r="S90" s="19"/>
      <c r="T90" s="20"/>
      <c r="U90" s="18"/>
      <c r="V90" s="19"/>
      <c r="W90" s="17"/>
      <c r="X90" s="18"/>
      <c r="Y90" s="19"/>
      <c r="Z90" s="17"/>
      <c r="AA90" s="18"/>
      <c r="AB90" s="19"/>
      <c r="AC90" s="14"/>
      <c r="AD90" s="14"/>
      <c r="AE90" s="14"/>
    </row>
    <row r="91" spans="1:256" ht="42" customHeight="1">
      <c r="A91" s="21" t="s">
        <v>162</v>
      </c>
      <c r="B91" s="21"/>
      <c r="C91" s="49"/>
      <c r="D91" s="22"/>
      <c r="E91" s="22"/>
      <c r="F91" s="23"/>
      <c r="G91" s="24" t="s">
        <v>28</v>
      </c>
      <c r="H91" s="25"/>
      <c r="I91" s="26" t="s">
        <v>29</v>
      </c>
      <c r="J91" s="27"/>
      <c r="K91" s="25"/>
      <c r="L91" s="26" t="s">
        <v>30</v>
      </c>
      <c r="M91" s="27"/>
      <c r="N91" s="25"/>
      <c r="O91" s="26" t="s">
        <v>31</v>
      </c>
      <c r="P91" s="27"/>
      <c r="Q91" s="25"/>
      <c r="R91" s="26" t="s">
        <v>32</v>
      </c>
      <c r="S91" s="27"/>
      <c r="T91" s="28"/>
      <c r="U91" s="26" t="s">
        <v>33</v>
      </c>
      <c r="V91" s="27"/>
      <c r="W91" s="25"/>
      <c r="X91" s="26" t="s">
        <v>34</v>
      </c>
      <c r="Y91" s="27"/>
      <c r="Z91" s="25"/>
      <c r="AA91" s="26" t="s">
        <v>35</v>
      </c>
      <c r="AB91" s="27"/>
      <c r="AC91" s="32" t="s">
        <v>36</v>
      </c>
      <c r="AD91" s="32"/>
      <c r="AE91" s="32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31" ht="27.75" customHeight="1">
      <c r="A92" s="33"/>
      <c r="B92" s="33"/>
      <c r="C92" s="34"/>
      <c r="D92" s="35"/>
      <c r="E92" s="35"/>
      <c r="F92" s="36"/>
      <c r="G92" s="24" t="s">
        <v>59</v>
      </c>
      <c r="H92" s="40"/>
      <c r="I92" s="41"/>
      <c r="J92" s="42"/>
      <c r="K92" s="40"/>
      <c r="L92" s="41"/>
      <c r="M92" s="42"/>
      <c r="N92" s="40"/>
      <c r="O92" s="41"/>
      <c r="P92" s="42"/>
      <c r="Q92" s="40"/>
      <c r="R92" s="41"/>
      <c r="S92" s="42"/>
      <c r="T92" s="40"/>
      <c r="U92" s="41"/>
      <c r="V92" s="42"/>
      <c r="W92" s="37"/>
      <c r="X92" s="38"/>
      <c r="Y92" s="39"/>
      <c r="Z92" s="37"/>
      <c r="AA92" s="38"/>
      <c r="AB92" s="39"/>
      <c r="AC92" s="43"/>
      <c r="AD92" s="43"/>
      <c r="AE92" s="43"/>
    </row>
    <row r="93" spans="1:31" ht="33" customHeight="1">
      <c r="A93" s="33"/>
      <c r="B93" s="33"/>
      <c r="C93" s="33"/>
      <c r="D93" s="33"/>
      <c r="E93" s="33"/>
      <c r="F93" s="36"/>
      <c r="G93" s="24" t="s">
        <v>64</v>
      </c>
      <c r="H93" s="45"/>
      <c r="I93" s="41"/>
      <c r="J93" s="46"/>
      <c r="K93" s="45"/>
      <c r="L93" s="41"/>
      <c r="M93" s="46"/>
      <c r="N93" s="45"/>
      <c r="O93" s="41"/>
      <c r="P93" s="46" t="s">
        <v>65</v>
      </c>
      <c r="Q93" s="45"/>
      <c r="R93" s="41"/>
      <c r="S93" s="46"/>
      <c r="T93" s="45"/>
      <c r="U93" s="41"/>
      <c r="V93" s="46"/>
      <c r="W93" s="45"/>
      <c r="X93" s="41"/>
      <c r="Y93" s="46"/>
      <c r="Z93" s="45"/>
      <c r="AA93" s="41"/>
      <c r="AB93" s="46"/>
      <c r="AC93" s="47"/>
      <c r="AD93" s="41"/>
      <c r="AE93" s="48"/>
    </row>
    <row r="94" spans="1:31" ht="33.75" customHeight="1">
      <c r="A94" s="33"/>
      <c r="B94" s="33"/>
      <c r="C94" s="49"/>
      <c r="D94" s="33"/>
      <c r="E94" s="33"/>
      <c r="F94" s="36"/>
      <c r="G94" s="24" t="s">
        <v>28</v>
      </c>
      <c r="H94" s="52" t="s">
        <v>40</v>
      </c>
      <c r="I94" s="52"/>
      <c r="J94" s="52"/>
      <c r="K94" s="25"/>
      <c r="L94" s="26" t="s">
        <v>41</v>
      </c>
      <c r="M94" s="27"/>
      <c r="N94" s="53"/>
      <c r="O94" s="26" t="s">
        <v>42</v>
      </c>
      <c r="P94" s="54"/>
      <c r="Q94" s="53"/>
      <c r="R94" s="26" t="s">
        <v>43</v>
      </c>
      <c r="S94" s="54"/>
      <c r="T94" s="52"/>
      <c r="U94" s="52"/>
      <c r="V94" s="52"/>
      <c r="W94" s="28"/>
      <c r="X94" s="26"/>
      <c r="Y94" s="55"/>
      <c r="Z94" s="28"/>
      <c r="AA94" s="26"/>
      <c r="AB94" s="55"/>
      <c r="AC94" s="25"/>
      <c r="AD94" s="26"/>
      <c r="AE94" s="27"/>
    </row>
    <row r="95" spans="1:31" ht="33.75" customHeight="1">
      <c r="A95" s="33"/>
      <c r="B95" s="33"/>
      <c r="C95" s="49"/>
      <c r="D95" s="33"/>
      <c r="E95" s="33"/>
      <c r="F95" s="36"/>
      <c r="G95" s="24" t="s">
        <v>59</v>
      </c>
      <c r="H95" s="105"/>
      <c r="I95" s="106"/>
      <c r="J95" s="107"/>
      <c r="K95" s="47"/>
      <c r="L95" s="41"/>
      <c r="M95" s="48"/>
      <c r="N95" s="37"/>
      <c r="O95" s="41"/>
      <c r="P95" s="39"/>
      <c r="Q95" s="37"/>
      <c r="R95" s="41"/>
      <c r="S95" s="39"/>
      <c r="T95" s="105"/>
      <c r="U95" s="106"/>
      <c r="V95" s="107"/>
      <c r="W95" s="45"/>
      <c r="X95" s="41"/>
      <c r="Y95" s="46"/>
      <c r="Z95" s="45"/>
      <c r="AA95" s="41"/>
      <c r="AB95" s="46"/>
      <c r="AC95" s="47"/>
      <c r="AD95" s="41"/>
      <c r="AE95" s="48"/>
    </row>
    <row r="96" spans="1:31" ht="33.75" customHeight="1">
      <c r="A96" s="58"/>
      <c r="B96" s="58"/>
      <c r="C96" s="59"/>
      <c r="D96" s="58"/>
      <c r="E96" s="58"/>
      <c r="F96" s="60"/>
      <c r="G96" s="24" t="s">
        <v>64</v>
      </c>
      <c r="H96" s="61"/>
      <c r="I96" s="41"/>
      <c r="J96" s="62"/>
      <c r="K96" s="61"/>
      <c r="L96" s="57"/>
      <c r="M96" s="62"/>
      <c r="N96" s="37"/>
      <c r="O96" s="41"/>
      <c r="P96" s="39"/>
      <c r="Q96" s="40"/>
      <c r="R96" s="57"/>
      <c r="S96" s="42"/>
      <c r="T96" s="40"/>
      <c r="U96" s="57"/>
      <c r="V96" s="42"/>
      <c r="W96" s="45"/>
      <c r="X96" s="41"/>
      <c r="Y96" s="46"/>
      <c r="Z96" s="45"/>
      <c r="AA96" s="41"/>
      <c r="AB96" s="46"/>
      <c r="AC96" s="47"/>
      <c r="AD96" s="41"/>
      <c r="AE96" s="48"/>
    </row>
    <row r="65248" ht="12.75" customHeight="1"/>
    <row r="65249" ht="12.75" customHeight="1"/>
    <row r="65250" ht="12.75" customHeight="1"/>
    <row r="65251" ht="12.75" customHeight="1"/>
    <row r="65252" ht="12.75" customHeight="1"/>
    <row r="65253" ht="12.75" customHeight="1"/>
    <row r="65254" ht="12.75" customHeight="1"/>
    <row r="65255" ht="12.75" customHeight="1"/>
    <row r="65256" ht="12.75" customHeight="1"/>
    <row r="65257" ht="12.75" customHeight="1"/>
    <row r="65258" ht="12.75" customHeight="1"/>
    <row r="65259" ht="12.75" customHeight="1"/>
    <row r="65260" ht="12.75" customHeight="1"/>
    <row r="65261" ht="12.75" customHeight="1"/>
    <row r="65262" ht="12.75" customHeight="1"/>
    <row r="65263" ht="12.75" customHeight="1"/>
    <row r="65264" ht="12.75" customHeight="1"/>
    <row r="65265" ht="12.75" customHeight="1"/>
    <row r="65266" ht="12.75" customHeight="1"/>
    <row r="65267" ht="12.75" customHeight="1"/>
    <row r="65268" ht="12.75" customHeight="1"/>
    <row r="65269" ht="12.75" customHeight="1"/>
    <row r="65270" ht="12.75" customHeight="1"/>
    <row r="65271" ht="12.75" customHeight="1"/>
    <row r="65272" ht="12.75" customHeight="1"/>
    <row r="65273" ht="12.75" customHeight="1"/>
    <row r="65274" ht="12.75" customHeight="1"/>
    <row r="65275" ht="12.75" customHeight="1"/>
    <row r="65276" ht="12.75" customHeight="1"/>
    <row r="65277" ht="12.75" customHeight="1"/>
    <row r="65278" ht="12.75" customHeight="1"/>
    <row r="65279" ht="12.75" customHeight="1"/>
    <row r="65280" ht="12.75" customHeight="1"/>
    <row r="65281" ht="12.75" customHeight="1"/>
    <row r="65282" ht="12.75" customHeight="1"/>
    <row r="65283" ht="12.75" customHeight="1"/>
    <row r="65284" ht="12.75" customHeight="1"/>
    <row r="65285" ht="12.75" customHeight="1"/>
    <row r="65286" ht="12.75" customHeight="1"/>
    <row r="65287" ht="12.75" customHeight="1"/>
    <row r="65288" ht="12.75" customHeight="1"/>
    <row r="65289" ht="12.75" customHeight="1"/>
    <row r="65290" ht="12.75" customHeight="1"/>
    <row r="65291" ht="12.75" customHeight="1"/>
    <row r="65292" ht="12.75" customHeight="1"/>
    <row r="65293" ht="12.75" customHeight="1"/>
    <row r="65294" ht="12.75" customHeight="1"/>
    <row r="65295" ht="12.75" customHeight="1"/>
    <row r="65296" ht="12.75" customHeight="1"/>
    <row r="65297" ht="12.75" customHeight="1"/>
    <row r="65298" ht="12.75" customHeight="1"/>
    <row r="65299" ht="12.75" customHeight="1"/>
    <row r="65300" ht="12.75" customHeight="1"/>
    <row r="65301" ht="12.75" customHeight="1"/>
    <row r="65302" ht="12.75" customHeight="1"/>
    <row r="65303" ht="12.75" customHeight="1"/>
    <row r="65304" ht="12.75" customHeight="1"/>
    <row r="65305" ht="12.75" customHeight="1"/>
    <row r="65306" ht="12.75" customHeight="1"/>
    <row r="65307" ht="12.75" customHeight="1"/>
    <row r="65308" ht="12.75" customHeight="1"/>
    <row r="65309" ht="12.75" customHeight="1"/>
    <row r="65310" ht="12.75" customHeight="1"/>
    <row r="65311" ht="12.75" customHeight="1"/>
    <row r="65312" ht="12.75" customHeight="1"/>
    <row r="65313" ht="12.75" customHeight="1"/>
    <row r="65314" ht="12.75" customHeight="1"/>
    <row r="65315" ht="12.75" customHeight="1"/>
    <row r="65316" ht="12.75" customHeight="1"/>
    <row r="65317" ht="12.75" customHeight="1"/>
    <row r="65318" ht="12.75" customHeight="1"/>
    <row r="65319" ht="12.75" customHeight="1"/>
    <row r="65320" ht="12.75" customHeight="1"/>
    <row r="65321" ht="12.75" customHeight="1"/>
    <row r="65322" ht="12.75" customHeight="1"/>
    <row r="65323" ht="12.75" customHeight="1"/>
    <row r="65324" ht="12.75" customHeight="1"/>
    <row r="65325" ht="12.75" customHeight="1"/>
    <row r="65326" ht="12.75" customHeight="1"/>
    <row r="65327" ht="12.75" customHeight="1"/>
    <row r="65328" ht="12.75" customHeight="1"/>
    <row r="65329" ht="12.75" customHeight="1"/>
    <row r="65330" ht="12.75" customHeight="1"/>
    <row r="65331" ht="12.75" customHeight="1"/>
    <row r="65332" ht="12.75" customHeight="1"/>
    <row r="65333" ht="12.75" customHeight="1"/>
    <row r="65334" ht="12.75" customHeight="1"/>
    <row r="65335" ht="12.75" customHeight="1"/>
    <row r="65336" ht="12.75" customHeight="1"/>
    <row r="65337" ht="12.75" customHeight="1"/>
    <row r="65338" ht="12.75" customHeight="1"/>
    <row r="65339" ht="12.75" customHeight="1"/>
    <row r="65340" ht="12.75" customHeight="1"/>
    <row r="65341" ht="12.75" customHeight="1"/>
    <row r="65342" ht="12.75" customHeight="1"/>
    <row r="65343" ht="12.75" customHeight="1"/>
    <row r="65344" ht="12.75" customHeight="1"/>
    <row r="65345" ht="12.75" customHeight="1"/>
    <row r="65346" ht="12.75" customHeight="1"/>
    <row r="65347" ht="12.75" customHeight="1"/>
    <row r="65348" ht="12.75" customHeight="1"/>
    <row r="65349" ht="12.75" customHeight="1"/>
    <row r="65350" ht="12.75" customHeight="1"/>
    <row r="65351" ht="12.75" customHeight="1"/>
    <row r="65352" ht="12.75" customHeight="1"/>
    <row r="65353" ht="12.75" customHeight="1"/>
    <row r="65354" ht="12.75" customHeight="1"/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80">
    <mergeCell ref="A1:AE1"/>
    <mergeCell ref="A2:J4"/>
    <mergeCell ref="K2:P4"/>
    <mergeCell ref="Q2:V4"/>
    <mergeCell ref="W2:AE2"/>
    <mergeCell ref="W3:AE3"/>
    <mergeCell ref="W4:AE4"/>
    <mergeCell ref="A5:J9"/>
    <mergeCell ref="K5:P7"/>
    <mergeCell ref="Q5:V7"/>
    <mergeCell ref="W5:AE5"/>
    <mergeCell ref="W6:AE6"/>
    <mergeCell ref="W7:AE7"/>
    <mergeCell ref="K8:P8"/>
    <mergeCell ref="Q8:V8"/>
    <mergeCell ref="W8:AE8"/>
    <mergeCell ref="K9:P9"/>
    <mergeCell ref="Q9:V9"/>
    <mergeCell ref="W9:AE9"/>
    <mergeCell ref="A10:AE10"/>
    <mergeCell ref="A11:AE11"/>
    <mergeCell ref="AC12:AE12"/>
    <mergeCell ref="AC13:AE13"/>
    <mergeCell ref="AC14:AE14"/>
    <mergeCell ref="F16:F17"/>
    <mergeCell ref="H16:J16"/>
    <mergeCell ref="AC19:AE19"/>
    <mergeCell ref="AC20:AE20"/>
    <mergeCell ref="F22:F23"/>
    <mergeCell ref="H22:J22"/>
    <mergeCell ref="AC25:AE25"/>
    <mergeCell ref="AC26:AE26"/>
    <mergeCell ref="F28:F29"/>
    <mergeCell ref="H28:J28"/>
    <mergeCell ref="A31:AE31"/>
    <mergeCell ref="A32:B32"/>
    <mergeCell ref="AC33:AE33"/>
    <mergeCell ref="AC34:AE34"/>
    <mergeCell ref="AC35:AE35"/>
    <mergeCell ref="H37:J37"/>
    <mergeCell ref="T37:V37"/>
    <mergeCell ref="AC40:AE40"/>
    <mergeCell ref="AC41:AE41"/>
    <mergeCell ref="H43:J43"/>
    <mergeCell ref="T43:V43"/>
    <mergeCell ref="AC46:AE46"/>
    <mergeCell ref="AC47:AE47"/>
    <mergeCell ref="H49:J49"/>
    <mergeCell ref="T49:V49"/>
    <mergeCell ref="AC52:AE52"/>
    <mergeCell ref="AC53:AE53"/>
    <mergeCell ref="H55:J55"/>
    <mergeCell ref="T55:V55"/>
    <mergeCell ref="AC58:AE58"/>
    <mergeCell ref="AC59:AE59"/>
    <mergeCell ref="H61:J61"/>
    <mergeCell ref="T61:V61"/>
    <mergeCell ref="AC64:AE64"/>
    <mergeCell ref="AC65:AE65"/>
    <mergeCell ref="H67:J67"/>
    <mergeCell ref="T67:V67"/>
    <mergeCell ref="AC70:AE70"/>
    <mergeCell ref="AC71:AE71"/>
    <mergeCell ref="H73:J73"/>
    <mergeCell ref="T73:V73"/>
    <mergeCell ref="AC76:AE76"/>
    <mergeCell ref="AC77:AE77"/>
    <mergeCell ref="H79:J79"/>
    <mergeCell ref="T79:V79"/>
    <mergeCell ref="AC82:AE82"/>
    <mergeCell ref="AC83:AE83"/>
    <mergeCell ref="H85:J85"/>
    <mergeCell ref="T85:V85"/>
    <mergeCell ref="A88:AE88"/>
    <mergeCell ref="A89:B89"/>
    <mergeCell ref="AC90:AE90"/>
    <mergeCell ref="AC91:AE91"/>
    <mergeCell ref="AC92:AE92"/>
    <mergeCell ref="H94:J94"/>
    <mergeCell ref="T94:V94"/>
  </mergeCells>
  <hyperlinks>
    <hyperlink ref="A34" r:id="rId1" display="CUTE L01"/>
    <hyperlink ref="A40" r:id="rId2" display="CUTE L02"/>
    <hyperlink ref="A46" r:id="rId3" display="CUTE L03"/>
    <hyperlink ref="A52" r:id="rId4" display="CUTE L04"/>
    <hyperlink ref="A58" r:id="rId5" display="CUTE L05"/>
    <hyperlink ref="A64" r:id="rId6" display="CUTE L06"/>
    <hyperlink ref="A70" r:id="rId7" display="CUTE L07"/>
    <hyperlink ref="A76" r:id="rId8" display="CUTE L08"/>
    <hyperlink ref="A82" r:id="rId9" display="CUTE L09"/>
  </hyperlinks>
  <printOptions/>
  <pageMargins left="0.3" right="0.3" top="0.9222222222222223" bottom="0.9222222222222223" header="0.23611111111111113" footer="0.23611111111111113"/>
  <pageSetup firstPageNumber="1" useFirstPageNumber="1" fitToHeight="8" fitToWidth="1" horizontalDpi="300" verticalDpi="300" orientation="landscape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27105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Ian Lawson</cp:lastModifiedBy>
  <dcterms:created xsi:type="dcterms:W3CDTF">2006-04-12T17:38:36Z</dcterms:created>
  <dcterms:modified xsi:type="dcterms:W3CDTF">2023-10-19T20:30:06Z</dcterms:modified>
  <cp:category/>
  <cp:version/>
  <cp:contentType/>
  <cp:contentStatus/>
  <cp:revision>3059</cp:revision>
</cp:coreProperties>
</file>